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6"/>
  <workbookPr defaultThemeVersion="166925"/>
  <mc:AlternateContent xmlns:mc="http://schemas.openxmlformats.org/markup-compatibility/2006">
    <mc:Choice Requires="x15">
      <x15ac:absPath xmlns:x15ac="http://schemas.microsoft.com/office/spreadsheetml/2010/11/ac" url="C:\Users\meyer269\OneDrive - purdue.edu\Work Computer Starting Oct 2020\Tubing test Article\2024 Tests\October Proofs\ALM Supplemental\"/>
    </mc:Choice>
  </mc:AlternateContent>
  <xr:revisionPtr revIDLastSave="5" documentId="8_{A6FBD30A-0A00-41DF-9685-A92EEBCB8ACA}" xr6:coauthVersionLast="36" xr6:coauthVersionMax="47" xr10:uidLastSave="{714FE7C2-D2D1-4E07-8F4D-DAE932F850C3}"/>
  <bookViews>
    <workbookView xWindow="-110" yWindow="-110" windowWidth="19420" windowHeight="10560" xr2:uid="{53C78812-8D7D-41C2-BE92-056D4B82C8EA}"/>
  </bookViews>
  <sheets>
    <sheet name="Location-adjusted data" sheetId="5" r:id="rId1"/>
    <sheet name="Raw data"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9" i="5" l="1"/>
  <c r="H43" i="5" l="1"/>
  <c r="J9" i="5"/>
  <c r="K9" i="5"/>
  <c r="L9" i="5"/>
  <c r="M9" i="5"/>
  <c r="N9" i="5"/>
  <c r="O9" i="5"/>
  <c r="J10" i="5"/>
  <c r="K10" i="5"/>
  <c r="L10" i="5"/>
  <c r="M10" i="5"/>
  <c r="N10" i="5"/>
  <c r="O10" i="5"/>
  <c r="J11" i="5"/>
  <c r="K11" i="5"/>
  <c r="L11" i="5"/>
  <c r="M11" i="5"/>
  <c r="N11" i="5"/>
  <c r="O11" i="5"/>
  <c r="J12" i="5"/>
  <c r="K12" i="5"/>
  <c r="L12" i="5"/>
  <c r="M12" i="5"/>
  <c r="N12" i="5"/>
  <c r="O12" i="5"/>
  <c r="J13" i="5"/>
  <c r="K13" i="5"/>
  <c r="L13" i="5"/>
  <c r="M13" i="5"/>
  <c r="N13" i="5"/>
  <c r="O13" i="5"/>
  <c r="J14" i="5"/>
  <c r="K14" i="5"/>
  <c r="L14" i="5"/>
  <c r="M14" i="5"/>
  <c r="N14" i="5"/>
  <c r="O14" i="5"/>
  <c r="J15" i="5"/>
  <c r="K15" i="5"/>
  <c r="L15" i="5"/>
  <c r="M15" i="5"/>
  <c r="N15" i="5"/>
  <c r="O15" i="5"/>
  <c r="J16" i="5"/>
  <c r="K16" i="5"/>
  <c r="L16" i="5"/>
  <c r="M16" i="5"/>
  <c r="N16" i="5"/>
  <c r="O16" i="5"/>
  <c r="J17" i="5"/>
  <c r="K17" i="5"/>
  <c r="L17" i="5"/>
  <c r="M17" i="5"/>
  <c r="N17" i="5"/>
  <c r="O17" i="5"/>
  <c r="J18" i="5"/>
  <c r="K18" i="5"/>
  <c r="L18" i="5"/>
  <c r="M18" i="5"/>
  <c r="N18" i="5"/>
  <c r="O18" i="5"/>
  <c r="J19" i="5"/>
  <c r="K19" i="5"/>
  <c r="L19" i="5"/>
  <c r="M19" i="5"/>
  <c r="N19" i="5"/>
  <c r="O19" i="5"/>
  <c r="J20" i="5"/>
  <c r="K20" i="5"/>
  <c r="L20" i="5"/>
  <c r="M20" i="5"/>
  <c r="N20" i="5"/>
  <c r="O20" i="5"/>
  <c r="J21" i="5"/>
  <c r="K21" i="5"/>
  <c r="L21" i="5"/>
  <c r="M21" i="5"/>
  <c r="N21" i="5"/>
  <c r="O21" i="5"/>
  <c r="J25" i="5"/>
  <c r="K25" i="5"/>
  <c r="L25" i="5"/>
  <c r="M25" i="5"/>
  <c r="N25" i="5"/>
  <c r="O25" i="5"/>
  <c r="J26" i="5"/>
  <c r="K26" i="5"/>
  <c r="L26" i="5"/>
  <c r="M26" i="5"/>
  <c r="N26" i="5"/>
  <c r="O26" i="5"/>
  <c r="J27" i="5"/>
  <c r="K27" i="5"/>
  <c r="L27" i="5"/>
  <c r="M27" i="5"/>
  <c r="N27" i="5"/>
  <c r="O27" i="5"/>
  <c r="J28" i="5"/>
  <c r="K28" i="5"/>
  <c r="L28" i="5"/>
  <c r="M28" i="5"/>
  <c r="N28" i="5"/>
  <c r="O28" i="5"/>
  <c r="J29" i="5"/>
  <c r="K29" i="5"/>
  <c r="L29" i="5"/>
  <c r="M29" i="5"/>
  <c r="N29" i="5"/>
  <c r="O29" i="5"/>
  <c r="J30" i="5"/>
  <c r="K30" i="5"/>
  <c r="L30" i="5"/>
  <c r="M30" i="5"/>
  <c r="N30" i="5"/>
  <c r="O30" i="5"/>
  <c r="J31" i="5"/>
  <c r="K31" i="5"/>
  <c r="L31" i="5"/>
  <c r="M31" i="5"/>
  <c r="N31" i="5"/>
  <c r="O31" i="5"/>
  <c r="J32" i="5"/>
  <c r="K32" i="5"/>
  <c r="L32" i="5"/>
  <c r="M32" i="5"/>
  <c r="N32" i="5"/>
  <c r="O32" i="5"/>
  <c r="J33" i="5"/>
  <c r="K33" i="5"/>
  <c r="L33" i="5"/>
  <c r="M33" i="5"/>
  <c r="N33" i="5"/>
  <c r="O33" i="5"/>
  <c r="J34" i="5"/>
  <c r="K34" i="5"/>
  <c r="L34" i="5"/>
  <c r="M34" i="5"/>
  <c r="N34" i="5"/>
  <c r="O34" i="5"/>
  <c r="J37" i="5"/>
  <c r="K37" i="5"/>
  <c r="L37" i="5"/>
  <c r="M37" i="5"/>
  <c r="N37" i="5"/>
  <c r="O37" i="5"/>
  <c r="J38" i="5"/>
  <c r="K38" i="5"/>
  <c r="L38" i="5"/>
  <c r="M38" i="5"/>
  <c r="N38" i="5"/>
  <c r="O38" i="5"/>
  <c r="K8" i="5"/>
  <c r="L8" i="5"/>
  <c r="M8" i="5"/>
  <c r="N8" i="5"/>
  <c r="O8" i="5"/>
  <c r="J8" i="5"/>
  <c r="V22" i="5" l="1"/>
  <c r="U22" i="5"/>
  <c r="AD22" i="5" s="1"/>
  <c r="T22" i="5"/>
  <c r="S22" i="5"/>
  <c r="R22" i="5"/>
  <c r="Q22" i="5"/>
  <c r="W8" i="5"/>
  <c r="AD9" i="5"/>
  <c r="AE9" i="5"/>
  <c r="AF9" i="5"/>
  <c r="AD10" i="5"/>
  <c r="AE10" i="5"/>
  <c r="AF10" i="5"/>
  <c r="AD11" i="5"/>
  <c r="AE11" i="5"/>
  <c r="AF11" i="5"/>
  <c r="AD12" i="5"/>
  <c r="AE12" i="5"/>
  <c r="AF12" i="5"/>
  <c r="AD13" i="5"/>
  <c r="AE13" i="5"/>
  <c r="AF13" i="5"/>
  <c r="AD14" i="5"/>
  <c r="AE14" i="5"/>
  <c r="AF14" i="5"/>
  <c r="AD15" i="5"/>
  <c r="AE15" i="5"/>
  <c r="AF15" i="5"/>
  <c r="AD16" i="5"/>
  <c r="AE16" i="5"/>
  <c r="AF16" i="5"/>
  <c r="AD17" i="5"/>
  <c r="AE17" i="5"/>
  <c r="AF17" i="5"/>
  <c r="AD18" i="5"/>
  <c r="AE18" i="5"/>
  <c r="AF18" i="5"/>
  <c r="AD19" i="5"/>
  <c r="AE19" i="5"/>
  <c r="AF19" i="5"/>
  <c r="AD20" i="5"/>
  <c r="AE20" i="5"/>
  <c r="AF20" i="5"/>
  <c r="AD21" i="5"/>
  <c r="AE21" i="5"/>
  <c r="AF21" i="5"/>
  <c r="AD25" i="5"/>
  <c r="AE25" i="5"/>
  <c r="AF25" i="5"/>
  <c r="AD26" i="5"/>
  <c r="AE26" i="5"/>
  <c r="AF26" i="5"/>
  <c r="AD27" i="5"/>
  <c r="AE27" i="5"/>
  <c r="AF27" i="5"/>
  <c r="AD28" i="5"/>
  <c r="AE28" i="5"/>
  <c r="AF28" i="5"/>
  <c r="AD29" i="5"/>
  <c r="AE29" i="5"/>
  <c r="AF29" i="5"/>
  <c r="AD30" i="5"/>
  <c r="AE30" i="5"/>
  <c r="AF30" i="5"/>
  <c r="AD31" i="5"/>
  <c r="AE31" i="5"/>
  <c r="AF31" i="5"/>
  <c r="AD32" i="5"/>
  <c r="AE32" i="5"/>
  <c r="AF32" i="5"/>
  <c r="AD33" i="5"/>
  <c r="AE33" i="5"/>
  <c r="AF33" i="5"/>
  <c r="AD34" i="5"/>
  <c r="AE34" i="5"/>
  <c r="AF34" i="5"/>
  <c r="AD37" i="5"/>
  <c r="AE37" i="5"/>
  <c r="AF37" i="5"/>
  <c r="AD38" i="5"/>
  <c r="AE38" i="5"/>
  <c r="AF38" i="5"/>
  <c r="AE8" i="5"/>
  <c r="AF8" i="5"/>
  <c r="AD8" i="5"/>
  <c r="W9" i="5"/>
  <c r="X9" i="5"/>
  <c r="Y9" i="5"/>
  <c r="Z9" i="5"/>
  <c r="AA9" i="5"/>
  <c r="AB9" i="5"/>
  <c r="W10" i="5"/>
  <c r="X10" i="5"/>
  <c r="Y10" i="5"/>
  <c r="Z10" i="5"/>
  <c r="AA10" i="5"/>
  <c r="AB10" i="5"/>
  <c r="W11" i="5"/>
  <c r="X11" i="5"/>
  <c r="Y11" i="5"/>
  <c r="Z11" i="5"/>
  <c r="AA11" i="5"/>
  <c r="AB11" i="5"/>
  <c r="W12" i="5"/>
  <c r="X12" i="5"/>
  <c r="Y12" i="5"/>
  <c r="Z12" i="5"/>
  <c r="AA12" i="5"/>
  <c r="AB12" i="5"/>
  <c r="W13" i="5"/>
  <c r="X13" i="5"/>
  <c r="Y13" i="5"/>
  <c r="Z13" i="5"/>
  <c r="AA13" i="5"/>
  <c r="AB13" i="5"/>
  <c r="W14" i="5"/>
  <c r="X14" i="5"/>
  <c r="Y14" i="5"/>
  <c r="Z14" i="5"/>
  <c r="AA14" i="5"/>
  <c r="AB14" i="5"/>
  <c r="W15" i="5"/>
  <c r="X15" i="5"/>
  <c r="Y15" i="5"/>
  <c r="Z15" i="5"/>
  <c r="AA15" i="5"/>
  <c r="AB15" i="5"/>
  <c r="W16" i="5"/>
  <c r="X16" i="5"/>
  <c r="Y16" i="5"/>
  <c r="Z16" i="5"/>
  <c r="AA16" i="5"/>
  <c r="AB16" i="5"/>
  <c r="W17" i="5"/>
  <c r="X17" i="5"/>
  <c r="Y17" i="5"/>
  <c r="Z17" i="5"/>
  <c r="AA17" i="5"/>
  <c r="AB17" i="5"/>
  <c r="W18" i="5"/>
  <c r="X18" i="5"/>
  <c r="Y18" i="5"/>
  <c r="Z18" i="5"/>
  <c r="AA18" i="5"/>
  <c r="AB18" i="5"/>
  <c r="W19" i="5"/>
  <c r="X19" i="5"/>
  <c r="Y19" i="5"/>
  <c r="Z19" i="5"/>
  <c r="AA19" i="5"/>
  <c r="AB19" i="5"/>
  <c r="W20" i="5"/>
  <c r="X20" i="5"/>
  <c r="Y20" i="5"/>
  <c r="Z20" i="5"/>
  <c r="AA20" i="5"/>
  <c r="AB20" i="5"/>
  <c r="W21" i="5"/>
  <c r="X21" i="5"/>
  <c r="Y21" i="5"/>
  <c r="Z21" i="5"/>
  <c r="AA21" i="5"/>
  <c r="AB21" i="5"/>
  <c r="W25" i="5"/>
  <c r="X25" i="5"/>
  <c r="Y25" i="5"/>
  <c r="Z25" i="5"/>
  <c r="AA25" i="5"/>
  <c r="AB25" i="5"/>
  <c r="W26" i="5"/>
  <c r="X26" i="5"/>
  <c r="Y26" i="5"/>
  <c r="Z26" i="5"/>
  <c r="AA26" i="5"/>
  <c r="AB26" i="5"/>
  <c r="W27" i="5"/>
  <c r="X27" i="5"/>
  <c r="Y27" i="5"/>
  <c r="Z27" i="5"/>
  <c r="AA27" i="5"/>
  <c r="AB27" i="5"/>
  <c r="W28" i="5"/>
  <c r="X28" i="5"/>
  <c r="Y28" i="5"/>
  <c r="Z28" i="5"/>
  <c r="AA28" i="5"/>
  <c r="AB28" i="5"/>
  <c r="W29" i="5"/>
  <c r="X29" i="5"/>
  <c r="Y29" i="5"/>
  <c r="Z29" i="5"/>
  <c r="AA29" i="5"/>
  <c r="AB29" i="5"/>
  <c r="W30" i="5"/>
  <c r="X30" i="5"/>
  <c r="Y30" i="5"/>
  <c r="Z30" i="5"/>
  <c r="AA30" i="5"/>
  <c r="AB30" i="5"/>
  <c r="W31" i="5"/>
  <c r="X31" i="5"/>
  <c r="Y31" i="5"/>
  <c r="Z31" i="5"/>
  <c r="AA31" i="5"/>
  <c r="AB31" i="5"/>
  <c r="W32" i="5"/>
  <c r="X32" i="5"/>
  <c r="Y32" i="5"/>
  <c r="Z32" i="5"/>
  <c r="AA32" i="5"/>
  <c r="AB32" i="5"/>
  <c r="W33" i="5"/>
  <c r="X33" i="5"/>
  <c r="Y33" i="5"/>
  <c r="Z33" i="5"/>
  <c r="AA33" i="5"/>
  <c r="AB33" i="5"/>
  <c r="W34" i="5"/>
  <c r="X34" i="5"/>
  <c r="Y34" i="5"/>
  <c r="Z34" i="5"/>
  <c r="AA34" i="5"/>
  <c r="AB34" i="5"/>
  <c r="W37" i="5"/>
  <c r="X37" i="5"/>
  <c r="Y37" i="5"/>
  <c r="Z37" i="5"/>
  <c r="AA37" i="5"/>
  <c r="AB37" i="5"/>
  <c r="W38" i="5"/>
  <c r="X38" i="5"/>
  <c r="Y38" i="5"/>
  <c r="Z38" i="5"/>
  <c r="AA38" i="5"/>
  <c r="AB38" i="5"/>
  <c r="X8" i="5"/>
  <c r="Y8" i="5"/>
  <c r="Z8" i="5"/>
  <c r="AA8" i="5"/>
  <c r="AB8" i="5"/>
  <c r="AI55" i="5"/>
  <c r="AH55" i="5"/>
  <c r="AG55" i="5"/>
  <c r="V55" i="5"/>
  <c r="U55" i="5"/>
  <c r="AB55" i="5" s="1"/>
  <c r="T55" i="5"/>
  <c r="S55" i="5"/>
  <c r="R55" i="5"/>
  <c r="Q55" i="5"/>
  <c r="I55" i="5"/>
  <c r="H55" i="5"/>
  <c r="G55" i="5"/>
  <c r="F55" i="5"/>
  <c r="E55" i="5"/>
  <c r="D55" i="5"/>
  <c r="AI54" i="5"/>
  <c r="AH54" i="5"/>
  <c r="AG54" i="5"/>
  <c r="V54" i="5"/>
  <c r="U54" i="5"/>
  <c r="AE54" i="5" s="1"/>
  <c r="T54" i="5"/>
  <c r="S54" i="5"/>
  <c r="R54" i="5"/>
  <c r="Q54" i="5"/>
  <c r="I54" i="5"/>
  <c r="H54" i="5"/>
  <c r="G54" i="5"/>
  <c r="F54" i="5"/>
  <c r="E54" i="5"/>
  <c r="D54" i="5"/>
  <c r="AI52" i="5"/>
  <c r="AH52" i="5"/>
  <c r="AG52" i="5"/>
  <c r="V52" i="5"/>
  <c r="U52" i="5"/>
  <c r="Z52" i="5" s="1"/>
  <c r="T52" i="5"/>
  <c r="S52" i="5"/>
  <c r="R52" i="5"/>
  <c r="Q52" i="5"/>
  <c r="I52" i="5"/>
  <c r="H52" i="5"/>
  <c r="G52" i="5"/>
  <c r="F52" i="5"/>
  <c r="E52" i="5"/>
  <c r="D52" i="5"/>
  <c r="AI51" i="5"/>
  <c r="AH51" i="5"/>
  <c r="AG51" i="5"/>
  <c r="V51" i="5"/>
  <c r="U51" i="5"/>
  <c r="AD51" i="5" s="1"/>
  <c r="T51" i="5"/>
  <c r="S51" i="5"/>
  <c r="R51" i="5"/>
  <c r="Q51" i="5"/>
  <c r="I51" i="5"/>
  <c r="H51" i="5"/>
  <c r="G51" i="5"/>
  <c r="F51" i="5"/>
  <c r="E51" i="5"/>
  <c r="D51" i="5"/>
  <c r="AI47" i="5"/>
  <c r="AH47" i="5"/>
  <c r="AG47" i="5"/>
  <c r="V47" i="5"/>
  <c r="U47" i="5"/>
  <c r="AA47" i="5" s="1"/>
  <c r="T47" i="5"/>
  <c r="S47" i="5"/>
  <c r="R47" i="5"/>
  <c r="Q47" i="5"/>
  <c r="I47" i="5"/>
  <c r="H47" i="5"/>
  <c r="G47" i="5"/>
  <c r="F47" i="5"/>
  <c r="E47" i="5"/>
  <c r="D47" i="5"/>
  <c r="AI46" i="5"/>
  <c r="AH46" i="5"/>
  <c r="AG46" i="5"/>
  <c r="V46" i="5"/>
  <c r="U46" i="5"/>
  <c r="AE46" i="5" s="1"/>
  <c r="T46" i="5"/>
  <c r="S46" i="5"/>
  <c r="R46" i="5"/>
  <c r="Q46" i="5"/>
  <c r="I46" i="5"/>
  <c r="H46" i="5"/>
  <c r="G46" i="5"/>
  <c r="F46" i="5"/>
  <c r="E46" i="5"/>
  <c r="D46" i="5"/>
  <c r="AI44" i="5"/>
  <c r="AH44" i="5"/>
  <c r="AG44" i="5"/>
  <c r="V44" i="5"/>
  <c r="U44" i="5"/>
  <c r="X44" i="5" s="1"/>
  <c r="T44" i="5"/>
  <c r="S44" i="5"/>
  <c r="R44" i="5"/>
  <c r="Q44" i="5"/>
  <c r="I44" i="5"/>
  <c r="H44" i="5"/>
  <c r="G44" i="5"/>
  <c r="F44" i="5"/>
  <c r="E44" i="5"/>
  <c r="D44" i="5"/>
  <c r="AI43" i="5"/>
  <c r="AH43" i="5"/>
  <c r="AG43" i="5"/>
  <c r="V43" i="5"/>
  <c r="U43" i="5"/>
  <c r="T43" i="5"/>
  <c r="S43" i="5"/>
  <c r="R43" i="5"/>
  <c r="Q43" i="5"/>
  <c r="I43" i="5"/>
  <c r="G43" i="5"/>
  <c r="F43" i="5"/>
  <c r="E43" i="5"/>
  <c r="D43" i="5"/>
  <c r="AI39" i="5"/>
  <c r="AH39" i="5"/>
  <c r="AG39" i="5"/>
  <c r="V39" i="5"/>
  <c r="U39" i="5"/>
  <c r="T39" i="5"/>
  <c r="S39" i="5"/>
  <c r="R39" i="5"/>
  <c r="Q39" i="5"/>
  <c r="I39" i="5"/>
  <c r="H39" i="5"/>
  <c r="G39" i="5"/>
  <c r="F39" i="5"/>
  <c r="E39" i="5"/>
  <c r="U36" i="5"/>
  <c r="H36" i="5"/>
  <c r="C36" i="5"/>
  <c r="U35" i="5"/>
  <c r="H35" i="5"/>
  <c r="C35" i="5"/>
  <c r="AI22" i="5"/>
  <c r="AH22" i="5"/>
  <c r="AG22" i="5"/>
  <c r="I22" i="5"/>
  <c r="H22" i="5"/>
  <c r="G22" i="5"/>
  <c r="F22" i="5"/>
  <c r="E22" i="5"/>
  <c r="D22" i="5"/>
  <c r="AD39" i="5" l="1"/>
  <c r="AA39" i="5"/>
  <c r="M39" i="5"/>
  <c r="N39" i="5"/>
  <c r="O39" i="5"/>
  <c r="K39" i="5"/>
  <c r="L39" i="5"/>
  <c r="J39" i="5"/>
  <c r="Y39" i="5"/>
  <c r="W55" i="5"/>
  <c r="X39" i="5"/>
  <c r="AA22" i="5"/>
  <c r="Z22" i="5"/>
  <c r="AE22" i="5"/>
  <c r="Y22" i="5"/>
  <c r="AB54" i="5"/>
  <c r="X22" i="5"/>
  <c r="AB22" i="5"/>
  <c r="Y52" i="5"/>
  <c r="AF47" i="5"/>
  <c r="AF22" i="5"/>
  <c r="W22" i="5"/>
  <c r="X51" i="5"/>
  <c r="AB52" i="5"/>
  <c r="X47" i="5"/>
  <c r="AA52" i="5"/>
  <c r="W47" i="5"/>
  <c r="AD55" i="5"/>
  <c r="AE47" i="5"/>
  <c r="AB46" i="5"/>
  <c r="AF54" i="5"/>
  <c r="W51" i="5"/>
  <c r="AA46" i="5"/>
  <c r="Z51" i="5"/>
  <c r="Z39" i="5"/>
  <c r="AE51" i="5"/>
  <c r="X55" i="5"/>
  <c r="Y51" i="5"/>
  <c r="AD44" i="5"/>
  <c r="AN54" i="5"/>
  <c r="AO54" i="5"/>
  <c r="J54" i="5"/>
  <c r="L54" i="5"/>
  <c r="AK54" i="5"/>
  <c r="K54" i="5"/>
  <c r="M54" i="5"/>
  <c r="AP54" i="5"/>
  <c r="AL54" i="5"/>
  <c r="O54" i="5"/>
  <c r="N54" i="5"/>
  <c r="AM54" i="5"/>
  <c r="AA54" i="5"/>
  <c r="W39" i="5"/>
  <c r="AF39" i="5"/>
  <c r="AL52" i="5"/>
  <c r="O52" i="5"/>
  <c r="AM52" i="5"/>
  <c r="L52" i="5"/>
  <c r="N52" i="5"/>
  <c r="AP52" i="5"/>
  <c r="M52" i="5"/>
  <c r="AK52" i="5"/>
  <c r="AN52" i="5"/>
  <c r="J52" i="5"/>
  <c r="AO52" i="5"/>
  <c r="K52" i="5"/>
  <c r="Z54" i="5"/>
  <c r="X52" i="5"/>
  <c r="AB47" i="5"/>
  <c r="Z46" i="5"/>
  <c r="AF52" i="5"/>
  <c r="AD47" i="5"/>
  <c r="AE39" i="5"/>
  <c r="O44" i="5"/>
  <c r="AL44" i="5"/>
  <c r="J44" i="5"/>
  <c r="AP44" i="5"/>
  <c r="AK44" i="5"/>
  <c r="K44" i="5"/>
  <c r="M44" i="5"/>
  <c r="AM44" i="5"/>
  <c r="N44" i="5"/>
  <c r="AN44" i="5"/>
  <c r="AO44" i="5"/>
  <c r="L44" i="5"/>
  <c r="AB44" i="5"/>
  <c r="AA44" i="5"/>
  <c r="AE44" i="5"/>
  <c r="AP55" i="5"/>
  <c r="K55" i="5"/>
  <c r="L55" i="5"/>
  <c r="O55" i="5"/>
  <c r="N55" i="5"/>
  <c r="AL55" i="5"/>
  <c r="AN55" i="5"/>
  <c r="M55" i="5"/>
  <c r="AO55" i="5"/>
  <c r="AK55" i="5"/>
  <c r="AM55" i="5"/>
  <c r="J55" i="5"/>
  <c r="Y44" i="5"/>
  <c r="AD54" i="5"/>
  <c r="M51" i="5"/>
  <c r="O51" i="5"/>
  <c r="N51" i="5"/>
  <c r="AO51" i="5"/>
  <c r="AK51" i="5"/>
  <c r="AN51" i="5"/>
  <c r="J51" i="5"/>
  <c r="AM51" i="5"/>
  <c r="AP51" i="5"/>
  <c r="K51" i="5"/>
  <c r="AL51" i="5"/>
  <c r="L51" i="5"/>
  <c r="AA55" i="5"/>
  <c r="Y54" i="5"/>
  <c r="W52" i="5"/>
  <c r="Y46" i="5"/>
  <c r="W44" i="5"/>
  <c r="AE52" i="5"/>
  <c r="AF46" i="5"/>
  <c r="AF44" i="5"/>
  <c r="AM43" i="5"/>
  <c r="X43" i="5"/>
  <c r="K43" i="5"/>
  <c r="Y43" i="5"/>
  <c r="L43" i="5"/>
  <c r="AB43" i="5"/>
  <c r="AD43" i="5"/>
  <c r="AN43" i="5"/>
  <c r="AK43" i="5"/>
  <c r="O43" i="5"/>
  <c r="W43" i="5"/>
  <c r="AL43" i="5"/>
  <c r="AO43" i="5"/>
  <c r="Z43" i="5"/>
  <c r="M43" i="5"/>
  <c r="J43" i="5"/>
  <c r="AF43" i="5"/>
  <c r="AP43" i="5"/>
  <c r="AA43" i="5"/>
  <c r="N43" i="5"/>
  <c r="AE43" i="5"/>
  <c r="Z44" i="5"/>
  <c r="AO47" i="5"/>
  <c r="K47" i="5"/>
  <c r="AP47" i="5"/>
  <c r="L47" i="5"/>
  <c r="O47" i="5"/>
  <c r="M47" i="5"/>
  <c r="N47" i="5"/>
  <c r="AK47" i="5"/>
  <c r="AM47" i="5"/>
  <c r="J47" i="5"/>
  <c r="AL47" i="5"/>
  <c r="AN47" i="5"/>
  <c r="Z55" i="5"/>
  <c r="X54" i="5"/>
  <c r="AB51" i="5"/>
  <c r="Z47" i="5"/>
  <c r="X46" i="5"/>
  <c r="AB39" i="5"/>
  <c r="AF55" i="5"/>
  <c r="AD52" i="5"/>
  <c r="AM46" i="5"/>
  <c r="AK46" i="5"/>
  <c r="O46" i="5"/>
  <c r="AL46" i="5"/>
  <c r="AN46" i="5"/>
  <c r="J46" i="5"/>
  <c r="N46" i="5"/>
  <c r="AO46" i="5"/>
  <c r="K46" i="5"/>
  <c r="M46" i="5"/>
  <c r="AP46" i="5"/>
  <c r="L46" i="5"/>
  <c r="Y55" i="5"/>
  <c r="W54" i="5"/>
  <c r="AA51" i="5"/>
  <c r="Y47" i="5"/>
  <c r="W46" i="5"/>
  <c r="AE55" i="5"/>
  <c r="AF51" i="5"/>
  <c r="AD46" i="5"/>
  <c r="N22" i="5"/>
  <c r="O22" i="5"/>
  <c r="J22" i="5"/>
  <c r="K22" i="5"/>
  <c r="L22" i="5"/>
  <c r="M22" i="5"/>
  <c r="AF36" i="3"/>
  <c r="AE36" i="3"/>
  <c r="AE36" i="5" s="1"/>
  <c r="AD36" i="3"/>
  <c r="AD36" i="5" s="1"/>
  <c r="AB36" i="3"/>
  <c r="AB36" i="5" s="1"/>
  <c r="AA36" i="3"/>
  <c r="Z36" i="3"/>
  <c r="Z36" i="5" s="1"/>
  <c r="Y36" i="3"/>
  <c r="X36" i="3"/>
  <c r="X36" i="5" s="1"/>
  <c r="W36" i="3"/>
  <c r="U36" i="3"/>
  <c r="O36" i="3"/>
  <c r="O36" i="5" s="1"/>
  <c r="N36" i="3"/>
  <c r="M36" i="3"/>
  <c r="M36" i="5" s="1"/>
  <c r="L36" i="3"/>
  <c r="L36" i="5" s="1"/>
  <c r="K36" i="3"/>
  <c r="J36" i="3"/>
  <c r="J36" i="5" s="1"/>
  <c r="H36" i="3"/>
  <c r="C36" i="3"/>
  <c r="AF35" i="3"/>
  <c r="AE35" i="3"/>
  <c r="AD35" i="3"/>
  <c r="AB35" i="3"/>
  <c r="AA35" i="3"/>
  <c r="Z35" i="3"/>
  <c r="Z35" i="5" s="1"/>
  <c r="Y35" i="3"/>
  <c r="X35" i="3"/>
  <c r="X35" i="5" s="1"/>
  <c r="W35" i="3"/>
  <c r="W35" i="5" s="1"/>
  <c r="U35" i="3"/>
  <c r="O35" i="3"/>
  <c r="O35" i="5" s="1"/>
  <c r="N35" i="3"/>
  <c r="M35" i="3"/>
  <c r="L35" i="3"/>
  <c r="L35" i="5" s="1"/>
  <c r="K35" i="3"/>
  <c r="J35" i="3"/>
  <c r="J35" i="5" s="1"/>
  <c r="H35" i="3"/>
  <c r="C35" i="3"/>
  <c r="M35" i="5" l="1"/>
  <c r="W36" i="5"/>
  <c r="K36" i="5"/>
  <c r="Y36" i="5"/>
  <c r="AB35" i="5"/>
  <c r="N35" i="5"/>
  <c r="N36" i="5"/>
  <c r="K35" i="5"/>
  <c r="AF36" i="5"/>
  <c r="Y35" i="5"/>
  <c r="AA35" i="5"/>
  <c r="AA3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tc={884DB926-396B-40EE-8703-0A883AE6F270}</author>
  </authors>
  <commentList>
    <comment ref="U43" authorId="0" shapeId="0" xr:uid="{884DB926-396B-40EE-8703-0A883AE6F270}">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This location value does not have the 340s extra time added. </t>
        </r>
      </text>
    </comment>
  </commentList>
</comments>
</file>

<file path=xl/sharedStrings.xml><?xml version="1.0" encoding="utf-8"?>
<sst xmlns="http://schemas.openxmlformats.org/spreadsheetml/2006/main" count="290" uniqueCount="80">
  <si>
    <t>Tubing type</t>
  </si>
  <si>
    <r>
      <rPr>
        <sz val="11"/>
        <color theme="1"/>
        <rFont val="Calibri"/>
        <family val="2"/>
      </rPr>
      <t>δ</t>
    </r>
    <r>
      <rPr>
        <sz val="11"/>
        <color theme="1"/>
        <rFont val="Calibri"/>
        <family val="2"/>
        <scheme val="minor"/>
      </rPr>
      <t>D</t>
    </r>
  </si>
  <si>
    <r>
      <t>lag time (s, calculated from δ</t>
    </r>
    <r>
      <rPr>
        <vertAlign val="superscript"/>
        <sz val="11"/>
        <color theme="1"/>
        <rFont val="Calibri"/>
        <family val="2"/>
        <scheme val="minor"/>
      </rPr>
      <t>18</t>
    </r>
    <r>
      <rPr>
        <sz val="11"/>
        <color theme="1"/>
        <rFont val="Calibri"/>
        <family val="2"/>
        <scheme val="minor"/>
      </rPr>
      <t>O breakpoint)</t>
    </r>
  </si>
  <si>
    <t>Std. Error of standard deviation of pdf (s)</t>
  </si>
  <si>
    <t>mixing time error (s)</t>
  </si>
  <si>
    <t>location (ξ, s)</t>
  </si>
  <si>
    <t>location error (s)</t>
  </si>
  <si>
    <r>
      <t>δ</t>
    </r>
    <r>
      <rPr>
        <vertAlign val="superscript"/>
        <sz val="11"/>
        <color theme="1"/>
        <rFont val="Calibri"/>
        <family val="2"/>
        <scheme val="minor"/>
      </rPr>
      <t>18</t>
    </r>
    <r>
      <rPr>
        <sz val="11"/>
        <color theme="1"/>
        <rFont val="Calibri"/>
        <family val="2"/>
        <scheme val="minor"/>
      </rPr>
      <t>O</t>
    </r>
  </si>
  <si>
    <t>Std. Error of standard deviation of pdf</t>
  </si>
  <si>
    <t>D-excess</t>
  </si>
  <si>
    <t>|max peak| - st. dev (‰)</t>
  </si>
  <si>
    <t>|max peak| (‰)</t>
  </si>
  <si>
    <t>|max peak| + st.dev (‰)</t>
  </si>
  <si>
    <r>
      <t>t</t>
    </r>
    <r>
      <rPr>
        <vertAlign val="subscript"/>
        <sz val="11"/>
        <color theme="1"/>
        <rFont val="Calibri"/>
        <family val="2"/>
        <scheme val="minor"/>
      </rPr>
      <t>95%</t>
    </r>
    <r>
      <rPr>
        <sz val="11"/>
        <color theme="1"/>
        <rFont val="Calibri"/>
        <family val="2"/>
        <scheme val="minor"/>
      </rPr>
      <t xml:space="preserve"> (s)</t>
    </r>
  </si>
  <si>
    <t>Unheated Copper</t>
  </si>
  <si>
    <t>Heated Copper</t>
  </si>
  <si>
    <t>Unheated PTFE</t>
  </si>
  <si>
    <t>Heated PTFE</t>
  </si>
  <si>
    <t>Unheated HDPE</t>
  </si>
  <si>
    <t>Heated HDPE</t>
  </si>
  <si>
    <t>Unheated PFA</t>
  </si>
  <si>
    <t>Heated PFA</t>
  </si>
  <si>
    <r>
      <rPr>
        <i/>
        <sz val="11"/>
        <color theme="1"/>
        <rFont val="Calibri"/>
        <family val="2"/>
        <scheme val="minor"/>
      </rPr>
      <t>t</t>
    </r>
    <r>
      <rPr>
        <i/>
        <vertAlign val="subscript"/>
        <sz val="11"/>
        <color theme="1"/>
        <rFont val="Calibri"/>
        <family val="2"/>
        <scheme val="minor"/>
      </rPr>
      <t>63%</t>
    </r>
    <r>
      <rPr>
        <sz val="11"/>
        <color theme="1"/>
        <rFont val="Calibri"/>
        <family val="2"/>
        <scheme val="minor"/>
      </rPr>
      <t xml:space="preserve"> minimum (s)</t>
    </r>
  </si>
  <si>
    <t>residence time  (s, calculated based on temperature)</t>
  </si>
  <si>
    <r>
      <t>standard deviation of pdf (</t>
    </r>
    <r>
      <rPr>
        <i/>
        <sz val="11"/>
        <color rgb="FF000000"/>
        <rFont val="Calibri"/>
        <family val="2"/>
      </rPr>
      <t>σ</t>
    </r>
    <r>
      <rPr>
        <i/>
        <vertAlign val="subscript"/>
        <sz val="11"/>
        <color rgb="FF000000"/>
        <rFont val="Calibri"/>
        <family val="2"/>
      </rPr>
      <t>m</t>
    </r>
    <r>
      <rPr>
        <sz val="11"/>
        <color rgb="FF000000"/>
        <rFont val="Calibri"/>
        <family val="2"/>
      </rPr>
      <t>, s</t>
    </r>
    <r>
      <rPr>
        <vertAlign val="subscript"/>
        <sz val="11"/>
        <color rgb="FF000000"/>
        <rFont val="Calibri"/>
        <family val="2"/>
      </rPr>
      <t xml:space="preserve"> </t>
    </r>
    <r>
      <rPr>
        <sz val="11"/>
        <color rgb="FF000000"/>
        <rFont val="Calibri"/>
        <family val="2"/>
      </rPr>
      <t>)</t>
    </r>
  </si>
  <si>
    <r>
      <t>mixing time (</t>
    </r>
    <r>
      <rPr>
        <i/>
        <sz val="11"/>
        <color theme="1"/>
        <rFont val="Calibri"/>
        <family val="2"/>
        <scheme val="minor"/>
      </rPr>
      <t>σ</t>
    </r>
    <r>
      <rPr>
        <i/>
        <vertAlign val="subscript"/>
        <sz val="11"/>
        <color theme="1"/>
        <rFont val="Calibri"/>
        <family val="2"/>
        <scheme val="minor"/>
      </rPr>
      <t>s</t>
    </r>
    <r>
      <rPr>
        <sz val="11"/>
        <color theme="1"/>
        <rFont val="Calibri"/>
        <family val="2"/>
        <scheme val="minor"/>
      </rPr>
      <t>, s)</t>
    </r>
  </si>
  <si>
    <r>
      <t>standard deviation of pdf  (</t>
    </r>
    <r>
      <rPr>
        <i/>
        <sz val="11"/>
        <color theme="1"/>
        <rFont val="Calibri"/>
        <family val="2"/>
      </rPr>
      <t>σ</t>
    </r>
    <r>
      <rPr>
        <i/>
        <vertAlign val="subscript"/>
        <sz val="11"/>
        <color theme="1"/>
        <rFont val="Calibri"/>
        <family val="2"/>
      </rPr>
      <t>m</t>
    </r>
    <r>
      <rPr>
        <sz val="11"/>
        <color theme="1"/>
        <rFont val="Calibri"/>
        <family val="2"/>
      </rPr>
      <t>, s )</t>
    </r>
  </si>
  <si>
    <r>
      <t xml:space="preserve">mixing time </t>
    </r>
    <r>
      <rPr>
        <i/>
        <sz val="11"/>
        <color theme="1"/>
        <rFont val="Calibri"/>
        <family val="2"/>
        <scheme val="minor"/>
      </rPr>
      <t>(σ</t>
    </r>
    <r>
      <rPr>
        <i/>
        <vertAlign val="subscript"/>
        <sz val="11"/>
        <color theme="1"/>
        <rFont val="Calibri"/>
        <family val="2"/>
        <scheme val="minor"/>
      </rPr>
      <t>s</t>
    </r>
    <r>
      <rPr>
        <sz val="11"/>
        <color theme="1"/>
        <rFont val="Calibri"/>
        <family val="2"/>
        <scheme val="minor"/>
      </rPr>
      <t>, s)</t>
    </r>
  </si>
  <si>
    <r>
      <rPr>
        <i/>
        <sz val="11"/>
        <color theme="1"/>
        <rFont val="Calibri"/>
        <family val="2"/>
        <scheme val="minor"/>
      </rPr>
      <t>t</t>
    </r>
    <r>
      <rPr>
        <i/>
        <vertAlign val="subscript"/>
        <sz val="11"/>
        <color theme="1"/>
        <rFont val="Calibri"/>
        <family val="2"/>
        <scheme val="minor"/>
      </rPr>
      <t>95%</t>
    </r>
    <r>
      <rPr>
        <sz val="11"/>
        <color theme="1"/>
        <rFont val="Calibri"/>
        <family val="2"/>
        <scheme val="minor"/>
      </rPr>
      <t xml:space="preserve"> minimum (s)</t>
    </r>
  </si>
  <si>
    <r>
      <rPr>
        <i/>
        <sz val="11"/>
        <color theme="1"/>
        <rFont val="Calibri"/>
        <family val="2"/>
        <scheme val="minor"/>
      </rPr>
      <t>t</t>
    </r>
    <r>
      <rPr>
        <i/>
        <vertAlign val="subscript"/>
        <sz val="11"/>
        <color theme="1"/>
        <rFont val="Calibri"/>
        <family val="2"/>
        <scheme val="minor"/>
      </rPr>
      <t>95%</t>
    </r>
    <r>
      <rPr>
        <sz val="11"/>
        <color theme="1"/>
        <rFont val="Calibri"/>
        <family val="2"/>
        <scheme val="minor"/>
      </rPr>
      <t xml:space="preserve"> (s)</t>
    </r>
  </si>
  <si>
    <r>
      <rPr>
        <i/>
        <sz val="11"/>
        <color theme="1"/>
        <rFont val="Calibri"/>
        <family val="2"/>
        <scheme val="minor"/>
      </rPr>
      <t>t</t>
    </r>
    <r>
      <rPr>
        <i/>
        <vertAlign val="subscript"/>
        <sz val="11"/>
        <color theme="1"/>
        <rFont val="Calibri"/>
        <family val="2"/>
        <scheme val="minor"/>
      </rPr>
      <t>95%</t>
    </r>
    <r>
      <rPr>
        <sz val="11"/>
        <color theme="1"/>
        <rFont val="Calibri"/>
        <family val="2"/>
        <scheme val="minor"/>
      </rPr>
      <t xml:space="preserve"> maximum (s)</t>
    </r>
  </si>
  <si>
    <r>
      <rPr>
        <i/>
        <sz val="11"/>
        <color theme="1"/>
        <rFont val="Calibri"/>
        <family val="2"/>
        <scheme val="minor"/>
      </rPr>
      <t>t</t>
    </r>
    <r>
      <rPr>
        <i/>
        <vertAlign val="subscript"/>
        <sz val="11"/>
        <color theme="1"/>
        <rFont val="Calibri"/>
        <family val="2"/>
        <scheme val="minor"/>
      </rPr>
      <t>63%</t>
    </r>
    <r>
      <rPr>
        <sz val="11"/>
        <color theme="1"/>
        <rFont val="Calibri"/>
        <family val="2"/>
        <scheme val="minor"/>
      </rPr>
      <t xml:space="preserve"> (s)</t>
    </r>
  </si>
  <si>
    <r>
      <rPr>
        <i/>
        <sz val="11"/>
        <color theme="1"/>
        <rFont val="Calibri"/>
        <family val="2"/>
        <scheme val="minor"/>
      </rPr>
      <t>t</t>
    </r>
    <r>
      <rPr>
        <i/>
        <vertAlign val="subscript"/>
        <sz val="11"/>
        <color theme="1"/>
        <rFont val="Calibri"/>
        <family val="2"/>
        <scheme val="minor"/>
      </rPr>
      <t>63%</t>
    </r>
    <r>
      <rPr>
        <sz val="11"/>
        <color theme="1"/>
        <rFont val="Calibri"/>
        <family val="2"/>
        <scheme val="minor"/>
      </rPr>
      <t xml:space="preserve"> maximum (s)</t>
    </r>
  </si>
  <si>
    <r>
      <rPr>
        <i/>
        <sz val="11"/>
        <color theme="1"/>
        <rFont val="Calibri"/>
        <family val="2"/>
        <scheme val="minor"/>
      </rPr>
      <t>t</t>
    </r>
    <r>
      <rPr>
        <i/>
        <vertAlign val="subscript"/>
        <sz val="11"/>
        <color theme="1"/>
        <rFont val="Calibri"/>
        <family val="2"/>
        <scheme val="minor"/>
      </rPr>
      <t>3‰</t>
    </r>
    <r>
      <rPr>
        <sz val="11"/>
        <color theme="1"/>
        <rFont val="Calibri"/>
        <family val="2"/>
        <scheme val="minor"/>
      </rPr>
      <t xml:space="preserve"> minimum (s)</t>
    </r>
  </si>
  <si>
    <r>
      <rPr>
        <i/>
        <sz val="11"/>
        <color theme="1"/>
        <rFont val="Calibri"/>
        <family val="2"/>
        <scheme val="minor"/>
      </rPr>
      <t>t</t>
    </r>
    <r>
      <rPr>
        <i/>
        <vertAlign val="subscript"/>
        <sz val="11"/>
        <color theme="1"/>
        <rFont val="Calibri"/>
        <family val="2"/>
        <scheme val="minor"/>
      </rPr>
      <t>3‰</t>
    </r>
    <r>
      <rPr>
        <sz val="11"/>
        <color theme="1"/>
        <rFont val="Calibri"/>
        <family val="2"/>
        <scheme val="minor"/>
      </rPr>
      <t xml:space="preserve"> (s)</t>
    </r>
  </si>
  <si>
    <r>
      <rPr>
        <i/>
        <sz val="11"/>
        <color theme="1"/>
        <rFont val="Calibri"/>
        <family val="2"/>
        <scheme val="minor"/>
      </rPr>
      <t>t</t>
    </r>
    <r>
      <rPr>
        <i/>
        <vertAlign val="subscript"/>
        <sz val="11"/>
        <color theme="1"/>
        <rFont val="Calibri"/>
        <family val="2"/>
        <scheme val="minor"/>
      </rPr>
      <t>3‰</t>
    </r>
    <r>
      <rPr>
        <sz val="11"/>
        <color theme="1"/>
        <rFont val="Calibri"/>
        <family val="2"/>
        <scheme val="minor"/>
      </rPr>
      <t xml:space="preserve"> maximum (s)</t>
    </r>
  </si>
  <si>
    <t>2m Dekabon</t>
  </si>
  <si>
    <t>2m HDPE</t>
  </si>
  <si>
    <r>
      <t>H</t>
    </r>
    <r>
      <rPr>
        <vertAlign val="subscript"/>
        <sz val="11"/>
        <color theme="1"/>
        <rFont val="Calibri"/>
        <family val="2"/>
        <scheme val="minor"/>
      </rPr>
      <t>2</t>
    </r>
    <r>
      <rPr>
        <sz val="11"/>
        <color theme="1"/>
        <rFont val="Calibri"/>
        <family val="2"/>
        <scheme val="minor"/>
      </rPr>
      <t>O</t>
    </r>
  </si>
  <si>
    <t>Dekabon*</t>
  </si>
  <si>
    <r>
      <t>*for Dekabon and H2O varying tests, the lag time is not a true lag, as the exact switching time was not recorded electronically. This is instead the amount of time included in the dataset prior to the breakpoint H</t>
    </r>
    <r>
      <rPr>
        <vertAlign val="subscript"/>
        <sz val="11"/>
        <color theme="1"/>
        <rFont val="Calibri"/>
        <family val="2"/>
        <scheme val="minor"/>
      </rPr>
      <t>2</t>
    </r>
    <r>
      <rPr>
        <sz val="11"/>
        <color theme="1"/>
        <rFont val="Calibri"/>
        <family val="2"/>
        <scheme val="minor"/>
      </rPr>
      <t>O value.</t>
    </r>
  </si>
  <si>
    <r>
      <t>mixing time (</t>
    </r>
    <r>
      <rPr>
        <i/>
        <sz val="11"/>
        <color theme="1"/>
        <rFont val="Calibri"/>
        <family val="2"/>
        <scheme val="minor"/>
      </rPr>
      <t>σ</t>
    </r>
    <r>
      <rPr>
        <i/>
        <vertAlign val="subscript"/>
        <sz val="11"/>
        <color theme="1"/>
        <rFont val="Calibri"/>
        <family val="2"/>
        <scheme val="minor"/>
      </rPr>
      <t>s</t>
    </r>
    <r>
      <rPr>
        <sz val="11"/>
        <color theme="1"/>
        <rFont val="Calibri"/>
        <family val="2"/>
        <scheme val="minor"/>
      </rPr>
      <t>, s)</t>
    </r>
  </si>
  <si>
    <r>
      <t>391</t>
    </r>
    <r>
      <rPr>
        <sz val="11"/>
        <color theme="1"/>
        <rFont val="Calibri"/>
        <family val="2"/>
      </rPr>
      <t>†</t>
    </r>
  </si>
  <si>
    <r>
      <rPr>
        <sz val="11"/>
        <color theme="1"/>
        <rFont val="Calibri"/>
        <family val="2"/>
      </rPr>
      <t>†</t>
    </r>
    <r>
      <rPr>
        <sz val="11"/>
        <color theme="1"/>
        <rFont val="Calibri"/>
        <family val="2"/>
        <scheme val="minor"/>
      </rPr>
      <t>the 391 lag is only for dD. For O18 the lag is 51s. For this experiment, the dD location had been adjusted for easier comparison. The memory metrics for this experiment presented in the "Raw Data" tab are calculated from the 391s added dataset, and appropriately adjusted in this tab.</t>
    </r>
  </si>
  <si>
    <r>
      <rPr>
        <i/>
        <sz val="11"/>
        <color theme="1"/>
        <rFont val="Calibri"/>
        <family val="2"/>
      </rPr>
      <t>δ</t>
    </r>
    <r>
      <rPr>
        <i/>
        <sz val="11"/>
        <color theme="1"/>
        <rFont val="Calibri"/>
        <family val="2"/>
        <scheme val="minor"/>
      </rPr>
      <t>D</t>
    </r>
  </si>
  <si>
    <r>
      <t>t</t>
    </r>
    <r>
      <rPr>
        <i/>
        <vertAlign val="subscript"/>
        <sz val="11"/>
        <color theme="1"/>
        <rFont val="Calibri"/>
        <family val="2"/>
        <scheme val="minor"/>
      </rPr>
      <t>95%</t>
    </r>
    <r>
      <rPr>
        <i/>
        <sz val="11"/>
        <color theme="1"/>
        <rFont val="Calibri"/>
        <family val="2"/>
        <scheme val="minor"/>
      </rPr>
      <t xml:space="preserve"> minimum (s)</t>
    </r>
  </si>
  <si>
    <r>
      <t>t</t>
    </r>
    <r>
      <rPr>
        <i/>
        <vertAlign val="subscript"/>
        <sz val="11"/>
        <color theme="1"/>
        <rFont val="Calibri"/>
        <family val="2"/>
        <scheme val="minor"/>
      </rPr>
      <t>95%</t>
    </r>
    <r>
      <rPr>
        <i/>
        <sz val="11"/>
        <color theme="1"/>
        <rFont val="Calibri"/>
        <family val="2"/>
        <scheme val="minor"/>
      </rPr>
      <t xml:space="preserve"> (s)</t>
    </r>
  </si>
  <si>
    <r>
      <t>t</t>
    </r>
    <r>
      <rPr>
        <i/>
        <vertAlign val="subscript"/>
        <sz val="11"/>
        <color theme="1"/>
        <rFont val="Calibri"/>
        <family val="2"/>
        <scheme val="minor"/>
      </rPr>
      <t>95%</t>
    </r>
    <r>
      <rPr>
        <i/>
        <sz val="11"/>
        <color theme="1"/>
        <rFont val="Calibri"/>
        <family val="2"/>
        <scheme val="minor"/>
      </rPr>
      <t xml:space="preserve"> maximum (s)</t>
    </r>
  </si>
  <si>
    <r>
      <t>t</t>
    </r>
    <r>
      <rPr>
        <i/>
        <vertAlign val="subscript"/>
        <sz val="11"/>
        <color theme="1"/>
        <rFont val="Calibri"/>
        <family val="2"/>
        <scheme val="minor"/>
      </rPr>
      <t>63%</t>
    </r>
    <r>
      <rPr>
        <i/>
        <sz val="11"/>
        <color theme="1"/>
        <rFont val="Calibri"/>
        <family val="2"/>
        <scheme val="minor"/>
      </rPr>
      <t xml:space="preserve"> minimum (s)</t>
    </r>
  </si>
  <si>
    <r>
      <t>t</t>
    </r>
    <r>
      <rPr>
        <i/>
        <vertAlign val="subscript"/>
        <sz val="11"/>
        <color theme="1"/>
        <rFont val="Calibri"/>
        <family val="2"/>
        <scheme val="minor"/>
      </rPr>
      <t>63%</t>
    </r>
    <r>
      <rPr>
        <i/>
        <sz val="11"/>
        <color theme="1"/>
        <rFont val="Calibri"/>
        <family val="2"/>
        <scheme val="minor"/>
      </rPr>
      <t xml:space="preserve"> (s)</t>
    </r>
  </si>
  <si>
    <r>
      <t>t</t>
    </r>
    <r>
      <rPr>
        <i/>
        <vertAlign val="subscript"/>
        <sz val="11"/>
        <color theme="1"/>
        <rFont val="Calibri"/>
        <family val="2"/>
        <scheme val="minor"/>
      </rPr>
      <t>63%</t>
    </r>
    <r>
      <rPr>
        <i/>
        <sz val="11"/>
        <color theme="1"/>
        <rFont val="Calibri"/>
        <family val="2"/>
        <scheme val="minor"/>
      </rPr>
      <t xml:space="preserve"> maximum (s)</t>
    </r>
  </si>
  <si>
    <r>
      <t>δ</t>
    </r>
    <r>
      <rPr>
        <i/>
        <vertAlign val="superscript"/>
        <sz val="11"/>
        <color theme="1"/>
        <rFont val="Calibri"/>
        <family val="2"/>
        <scheme val="minor"/>
      </rPr>
      <t>18</t>
    </r>
    <r>
      <rPr>
        <i/>
        <sz val="11"/>
        <color theme="1"/>
        <rFont val="Calibri"/>
        <family val="2"/>
        <scheme val="minor"/>
      </rPr>
      <t>O</t>
    </r>
  </si>
  <si>
    <r>
      <t>t</t>
    </r>
    <r>
      <rPr>
        <i/>
        <vertAlign val="subscript"/>
        <sz val="11"/>
        <color theme="1"/>
        <rFont val="Calibri"/>
        <family val="2"/>
        <scheme val="minor"/>
      </rPr>
      <t>3‰</t>
    </r>
    <r>
      <rPr>
        <i/>
        <sz val="11"/>
        <color theme="1"/>
        <rFont val="Calibri"/>
        <family val="2"/>
        <scheme val="minor"/>
      </rPr>
      <t xml:space="preserve"> minimum (s)</t>
    </r>
  </si>
  <si>
    <r>
      <t>t</t>
    </r>
    <r>
      <rPr>
        <i/>
        <vertAlign val="subscript"/>
        <sz val="11"/>
        <color theme="1"/>
        <rFont val="Calibri"/>
        <family val="2"/>
        <scheme val="minor"/>
      </rPr>
      <t>3‰</t>
    </r>
    <r>
      <rPr>
        <i/>
        <sz val="11"/>
        <color theme="1"/>
        <rFont val="Calibri"/>
        <family val="2"/>
        <scheme val="minor"/>
      </rPr>
      <t xml:space="preserve"> (s)</t>
    </r>
  </si>
  <si>
    <r>
      <t>t</t>
    </r>
    <r>
      <rPr>
        <i/>
        <vertAlign val="subscript"/>
        <sz val="11"/>
        <color theme="1"/>
        <rFont val="Calibri"/>
        <family val="2"/>
        <scheme val="minor"/>
      </rPr>
      <t>3‰</t>
    </r>
    <r>
      <rPr>
        <i/>
        <sz val="11"/>
        <color theme="1"/>
        <rFont val="Calibri"/>
        <family val="2"/>
        <scheme val="minor"/>
      </rPr>
      <t xml:space="preserve"> maximum (s)</t>
    </r>
  </si>
  <si>
    <r>
      <t>H</t>
    </r>
    <r>
      <rPr>
        <i/>
        <vertAlign val="subscript"/>
        <sz val="11"/>
        <color theme="1"/>
        <rFont val="Calibri"/>
        <family val="2"/>
        <scheme val="minor"/>
      </rPr>
      <t>2</t>
    </r>
    <r>
      <rPr>
        <i/>
        <sz val="11"/>
        <color theme="1"/>
        <rFont val="Calibri"/>
        <family val="2"/>
        <scheme val="minor"/>
      </rPr>
      <t>O</t>
    </r>
  </si>
  <si>
    <t>Figure 4 and S4 data bolded</t>
  </si>
  <si>
    <t xml:space="preserve">*for Dekabon and H2O varying tests, the lag time is not a true lag, as the exact switching time was not recorded electronically. This is instead the amount of time included in the dataset prior to the breakpoint value. </t>
  </si>
  <si>
    <r>
      <rPr>
        <sz val="11"/>
        <color theme="1"/>
        <rFont val="Calibri"/>
        <family val="2"/>
      </rPr>
      <t>†</t>
    </r>
    <r>
      <rPr>
        <sz val="11"/>
        <color theme="1"/>
        <rFont val="Calibri"/>
        <family val="2"/>
        <scheme val="minor"/>
      </rPr>
      <t>the 391 lag is only for dD. For O18 the lag is 51s. For this experiment, the dD location had been adjusted for easier comparison. The memory metrics for this experiment presented in the "Raw Data" tab are calculated from the 391s added dataset, and appropriately adjusted in the "location adjusted" tab.</t>
    </r>
  </si>
  <si>
    <t>N/A</t>
  </si>
  <si>
    <t>not adjusted</t>
  </si>
  <si>
    <r>
      <t>only calculated for H</t>
    </r>
    <r>
      <rPr>
        <vertAlign val="subscript"/>
        <sz val="11"/>
        <color theme="1"/>
        <rFont val="Calibri"/>
        <family val="2"/>
        <scheme val="minor"/>
      </rPr>
      <t>2</t>
    </r>
    <r>
      <rPr>
        <sz val="11"/>
        <color theme="1"/>
        <rFont val="Calibri"/>
        <family val="2"/>
        <scheme val="minor"/>
      </rPr>
      <t>O varying experiments below</t>
    </r>
  </si>
  <si>
    <t>3s prior to switch were added to to allow impulse response curve fitting in the code. This has been removed here.</t>
  </si>
  <si>
    <r>
      <t>only calculated for H</t>
    </r>
    <r>
      <rPr>
        <i/>
        <vertAlign val="subscript"/>
        <sz val="11"/>
        <color theme="1"/>
        <rFont val="Calibri"/>
        <family val="2"/>
        <scheme val="minor"/>
      </rPr>
      <t>2</t>
    </r>
    <r>
      <rPr>
        <i/>
        <sz val="11"/>
        <color theme="1"/>
        <rFont val="Calibri"/>
        <family val="2"/>
        <scheme val="minor"/>
      </rPr>
      <t>O varying experiments below</t>
    </r>
  </si>
  <si>
    <t>location time adjusted</t>
  </si>
  <si>
    <r>
      <t>3s prior to switch were added to to allow impulse response curve fitting in the code. This has been removed here. Also note that the value of the D-excess signal never exceeds 3 per mil, and as such the</t>
    </r>
    <r>
      <rPr>
        <i/>
        <sz val="11"/>
        <color theme="1"/>
        <rFont val="Calibri"/>
        <family val="2"/>
        <scheme val="minor"/>
      </rPr>
      <t xml:space="preserve"> t</t>
    </r>
    <r>
      <rPr>
        <i/>
        <vertAlign val="subscript"/>
        <sz val="11"/>
        <color theme="1"/>
        <rFont val="Calibri"/>
        <family val="2"/>
        <scheme val="minor"/>
      </rPr>
      <t>3‰</t>
    </r>
    <r>
      <rPr>
        <sz val="11"/>
        <color theme="1"/>
        <rFont val="Calibri"/>
        <family val="2"/>
        <scheme val="minor"/>
      </rPr>
      <t xml:space="preserve"> values have been marked N/A.</t>
    </r>
  </si>
  <si>
    <r>
      <t>Values of</t>
    </r>
    <r>
      <rPr>
        <i/>
        <sz val="11"/>
        <color theme="1"/>
        <rFont val="Calibri"/>
        <family val="2"/>
        <scheme val="minor"/>
      </rPr>
      <t xml:space="preserve"> t</t>
    </r>
    <r>
      <rPr>
        <i/>
        <vertAlign val="subscript"/>
        <sz val="11"/>
        <color theme="1"/>
        <rFont val="Calibri"/>
        <family val="2"/>
        <scheme val="minor"/>
      </rPr>
      <t>63%</t>
    </r>
    <r>
      <rPr>
        <sz val="11"/>
        <color theme="1"/>
        <rFont val="Calibri"/>
        <family val="2"/>
        <scheme val="minor"/>
      </rPr>
      <t xml:space="preserve"> may be negative due to faster H</t>
    </r>
    <r>
      <rPr>
        <vertAlign val="subscript"/>
        <sz val="11"/>
        <color theme="1"/>
        <rFont val="Calibri"/>
        <family val="2"/>
        <scheme val="minor"/>
      </rPr>
      <t>2</t>
    </r>
    <r>
      <rPr>
        <sz val="11"/>
        <color theme="1"/>
        <rFont val="Calibri"/>
        <family val="2"/>
        <scheme val="minor"/>
      </rPr>
      <t>O signal transitions than δ</t>
    </r>
    <r>
      <rPr>
        <vertAlign val="superscript"/>
        <sz val="11"/>
        <color theme="1"/>
        <rFont val="Calibri"/>
        <family val="2"/>
        <scheme val="minor"/>
      </rPr>
      <t>18</t>
    </r>
    <r>
      <rPr>
        <sz val="11"/>
        <color theme="1"/>
        <rFont val="Calibri"/>
        <family val="2"/>
        <scheme val="minor"/>
      </rPr>
      <t>O signal transitions</t>
    </r>
  </si>
  <si>
    <r>
      <t>H</t>
    </r>
    <r>
      <rPr>
        <vertAlign val="subscript"/>
        <sz val="11"/>
        <color theme="1"/>
        <rFont val="Calibri"/>
        <family val="2"/>
        <scheme val="minor"/>
      </rPr>
      <t>2</t>
    </r>
    <r>
      <rPr>
        <sz val="11"/>
        <color theme="1"/>
        <rFont val="Calibri"/>
        <family val="2"/>
        <scheme val="minor"/>
      </rPr>
      <t>O-varying tests*</t>
    </r>
  </si>
  <si>
    <t>Unheated, thin FEP</t>
  </si>
  <si>
    <t>Heated, thin FEP</t>
  </si>
  <si>
    <t>Unheated, thick FEP</t>
  </si>
  <si>
    <t>Heated, thick FEP</t>
  </si>
  <si>
    <t>Unheated, short, thick FEP</t>
  </si>
  <si>
    <t>Heated, short, thick FEP</t>
  </si>
  <si>
    <t>100 ft Dekabon</t>
  </si>
  <si>
    <t>100 ft HDPE</t>
  </si>
  <si>
    <r>
      <t>H</t>
    </r>
    <r>
      <rPr>
        <vertAlign val="subscript"/>
        <sz val="11"/>
        <color theme="1"/>
        <rFont val="Calibri"/>
        <family val="2"/>
        <scheme val="minor"/>
      </rPr>
      <t>2</t>
    </r>
    <r>
      <rPr>
        <sz val="11"/>
        <color theme="1"/>
        <rFont val="Calibri"/>
        <family val="2"/>
        <scheme val="minor"/>
      </rPr>
      <t>O-varied tests*</t>
    </r>
  </si>
  <si>
    <t>DPG-to-WVISS switch</t>
  </si>
  <si>
    <t>WVISS-to-DPG switch</t>
  </si>
  <si>
    <r>
      <t>H</t>
    </r>
    <r>
      <rPr>
        <vertAlign val="subscript"/>
        <sz val="11"/>
        <color theme="1"/>
        <rFont val="Calibri"/>
        <family val="2"/>
        <scheme val="minor"/>
      </rPr>
      <t>2</t>
    </r>
    <r>
      <rPr>
        <sz val="11"/>
        <color theme="1"/>
        <rFont val="Calibri"/>
        <family val="2"/>
        <scheme val="minor"/>
      </rPr>
      <t>O-matched experiments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</si>
</sst>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000000000000"/>
    <numFmt numFmtId="166" formatCode="0.00000"/>
    <numFmt numFmtId="167" formatCode="0.000"/>
  </numFmts>
  <fonts count="19" x14ac:knownFonts="1">
    <font>
      <sz val="11"/>
      <color theme="1"/>
      <name val="Calibri"/>
      <family val="2"/>
      <scheme val="minor"/>
    </font>
    <font>
      <sz val="11"/>
      <color theme="1"/>
      <name val="Calibri"/>
      <family val="2"/>
    </font>
    <font>
      <vertAlign val="subscript"/>
      <sz val="11"/>
      <color theme="1"/>
      <name val="Calibri"/>
      <family val="2"/>
      <scheme val="minor"/>
    </font>
    <font>
      <sz val="11"/>
      <color rgb="FF000000"/>
      <name val="Calibri"/>
      <family val="2"/>
    </font>
    <font>
      <vertAlign val="subscript"/>
      <sz val="11"/>
      <color rgb="FF000000"/>
      <name val="Calibri"/>
      <family val="2"/>
    </font>
    <font>
      <sz val="11"/>
      <color rgb="FFFF0000"/>
      <name val="Calibri"/>
      <family val="2"/>
      <scheme val="minor"/>
    </font>
    <font>
      <vertAlign val="superscript"/>
      <sz val="11"/>
      <color theme="1"/>
      <name val="Calibri"/>
      <family val="2"/>
      <scheme val="minor"/>
    </font>
    <font>
      <sz val="11"/>
      <color rgb="FF000000"/>
      <name val="Calibri"/>
      <family val="2"/>
    </font>
    <font>
      <i/>
      <sz val="11"/>
      <color theme="1"/>
      <name val="Calibri"/>
      <family val="2"/>
      <scheme val="minor"/>
    </font>
    <font>
      <i/>
      <vertAlign val="subscript"/>
      <sz val="11"/>
      <color theme="1"/>
      <name val="Calibri"/>
      <family val="2"/>
      <scheme val="minor"/>
    </font>
    <font>
      <i/>
      <sz val="11"/>
      <color rgb="FF000000"/>
      <name val="Calibri"/>
      <family val="2"/>
    </font>
    <font>
      <i/>
      <vertAlign val="subscript"/>
      <sz val="11"/>
      <color rgb="FF000000"/>
      <name val="Calibri"/>
      <family val="2"/>
    </font>
    <font>
      <i/>
      <sz val="11"/>
      <color theme="1"/>
      <name val="Calibri"/>
      <family val="2"/>
    </font>
    <font>
      <i/>
      <vertAlign val="subscript"/>
      <sz val="11"/>
      <color theme="1"/>
      <name val="Calibri"/>
      <family val="2"/>
    </font>
    <font>
      <b/>
      <sz val="11"/>
      <color theme="1"/>
      <name val="Calibri"/>
      <family val="2"/>
      <scheme val="minor"/>
    </font>
    <font>
      <sz val="11"/>
      <color rgb="FF000000"/>
      <name val="Calibri"/>
      <family val="2"/>
      <scheme val="minor"/>
    </font>
    <font>
      <sz val="11"/>
      <name val="Calibri"/>
      <family val="2"/>
      <scheme val="minor"/>
    </font>
    <font>
      <sz val="12"/>
      <name val="Calibri"/>
      <family val="2"/>
      <scheme val="minor"/>
    </font>
    <font>
      <i/>
      <vertAlign val="superscript"/>
      <sz val="11"/>
      <color theme="1"/>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rgb="FFFFFFFF"/>
        <bgColor indexed="64"/>
      </patternFill>
    </fill>
  </fills>
  <borders count="5">
    <border>
      <left/>
      <right/>
      <top/>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s>
  <cellStyleXfs count="1">
    <xf numFmtId="0" fontId="0" fillId="0" borderId="0"/>
  </cellStyleXfs>
  <cellXfs count="109">
    <xf numFmtId="0" fontId="0" fillId="0" borderId="0" xfId="0"/>
    <xf numFmtId="0" fontId="0" fillId="0" borderId="1" xfId="0" applyBorder="1"/>
    <xf numFmtId="164" fontId="0" fillId="0" borderId="0" xfId="0" applyNumberFormat="1"/>
    <xf numFmtId="0" fontId="0" fillId="2" borderId="0" xfId="0" applyFill="1"/>
    <xf numFmtId="164" fontId="0" fillId="2" borderId="0" xfId="0" applyNumberFormat="1" applyFill="1"/>
    <xf numFmtId="164" fontId="1" fillId="2" borderId="0" xfId="0" applyNumberFormat="1" applyFont="1" applyFill="1" applyAlignment="1">
      <alignment wrapText="1"/>
    </xf>
    <xf numFmtId="0" fontId="0" fillId="2" borderId="0" xfId="0" applyFill="1" applyAlignment="1">
      <alignment wrapText="1"/>
    </xf>
    <xf numFmtId="0" fontId="0" fillId="3" borderId="0" xfId="0" applyFill="1"/>
    <xf numFmtId="164" fontId="0" fillId="3" borderId="0" xfId="0" applyNumberFormat="1" applyFill="1"/>
    <xf numFmtId="0" fontId="0" fillId="2" borderId="0" xfId="0" applyFill="1" applyAlignment="1">
      <alignment horizontal="right"/>
    </xf>
    <xf numFmtId="164" fontId="0" fillId="2" borderId="0" xfId="0" applyNumberFormat="1" applyFill="1" applyAlignment="1">
      <alignment horizontal="right"/>
    </xf>
    <xf numFmtId="0" fontId="0" fillId="0" borderId="0" xfId="0" applyAlignment="1">
      <alignment horizontal="right"/>
    </xf>
    <xf numFmtId="0" fontId="0" fillId="2" borderId="1" xfId="0" applyFill="1" applyBorder="1"/>
    <xf numFmtId="0" fontId="0" fillId="3" borderId="1" xfId="0" applyFill="1" applyBorder="1"/>
    <xf numFmtId="1" fontId="0" fillId="2" borderId="0" xfId="0" applyNumberFormat="1" applyFill="1"/>
    <xf numFmtId="1" fontId="0" fillId="3" borderId="0" xfId="0" applyNumberFormat="1" applyFill="1"/>
    <xf numFmtId="1" fontId="0" fillId="0" borderId="0" xfId="0" applyNumberFormat="1"/>
    <xf numFmtId="164" fontId="5" fillId="0" borderId="0" xfId="0" applyNumberFormat="1" applyFont="1"/>
    <xf numFmtId="2" fontId="0" fillId="0" borderId="0" xfId="0" applyNumberFormat="1"/>
    <xf numFmtId="0" fontId="0" fillId="2" borderId="1" xfId="0" applyFill="1" applyBorder="1" applyAlignment="1">
      <alignment horizontal="left"/>
    </xf>
    <xf numFmtId="0" fontId="0" fillId="0" borderId="1" xfId="0" applyBorder="1" applyAlignment="1">
      <alignment horizontal="left"/>
    </xf>
    <xf numFmtId="0" fontId="0" fillId="0" borderId="0" xfId="0" applyAlignment="1">
      <alignment horizontal="center" wrapText="1"/>
    </xf>
    <xf numFmtId="0" fontId="1" fillId="2" borderId="0" xfId="0" applyFont="1" applyFill="1" applyAlignment="1">
      <alignment horizontal="center" wrapText="1"/>
    </xf>
    <xf numFmtId="0" fontId="0" fillId="2" borderId="0" xfId="0" applyFill="1" applyAlignment="1">
      <alignment horizontal="center" wrapText="1"/>
    </xf>
    <xf numFmtId="0" fontId="1" fillId="0" borderId="0" xfId="0" applyFont="1" applyAlignment="1">
      <alignment horizontal="center" wrapText="1"/>
    </xf>
    <xf numFmtId="0" fontId="0" fillId="3" borderId="0" xfId="0" applyFill="1" applyAlignment="1">
      <alignment horizontal="center" wrapText="1"/>
    </xf>
    <xf numFmtId="0" fontId="0" fillId="3" borderId="0" xfId="0" applyFill="1" applyAlignment="1">
      <alignment horizontal="center"/>
    </xf>
    <xf numFmtId="0" fontId="0" fillId="0" borderId="1" xfId="0" applyBorder="1" applyAlignment="1">
      <alignment horizontal="center"/>
    </xf>
    <xf numFmtId="0" fontId="15" fillId="0" borderId="0" xfId="0" applyFont="1" applyAlignment="1">
      <alignment horizontal="right" vertical="center"/>
    </xf>
    <xf numFmtId="2" fontId="0" fillId="0" borderId="1" xfId="0" applyNumberFormat="1" applyBorder="1"/>
    <xf numFmtId="0" fontId="0" fillId="2" borderId="1" xfId="0" applyFill="1" applyBorder="1" applyAlignment="1">
      <alignment horizontal="right"/>
    </xf>
    <xf numFmtId="165" fontId="0" fillId="0" borderId="1" xfId="0" applyNumberFormat="1" applyBorder="1"/>
    <xf numFmtId="0" fontId="0" fillId="0" borderId="0" xfId="0" applyAlignment="1">
      <alignment wrapText="1"/>
    </xf>
    <xf numFmtId="0" fontId="0" fillId="0" borderId="1" xfId="0" applyBorder="1" applyAlignment="1">
      <alignment wrapText="1"/>
    </xf>
    <xf numFmtId="1" fontId="16" fillId="0" borderId="0" xfId="0" applyNumberFormat="1" applyFont="1" applyAlignment="1">
      <alignment horizontal="right"/>
    </xf>
    <xf numFmtId="1" fontId="16" fillId="4" borderId="0" xfId="0" applyNumberFormat="1" applyFont="1" applyFill="1" applyAlignment="1">
      <alignment horizontal="right"/>
    </xf>
    <xf numFmtId="0" fontId="0" fillId="0" borderId="0" xfId="0" applyAlignment="1">
      <alignment horizontal="center"/>
    </xf>
    <xf numFmtId="164" fontId="0" fillId="0" borderId="1" xfId="0" applyNumberFormat="1" applyBorder="1"/>
    <xf numFmtId="166" fontId="0" fillId="2" borderId="0" xfId="0" applyNumberFormat="1" applyFill="1"/>
    <xf numFmtId="164" fontId="0" fillId="2" borderId="1" xfId="0" applyNumberFormat="1" applyFill="1" applyBorder="1" applyAlignment="1">
      <alignment horizontal="right"/>
    </xf>
    <xf numFmtId="164" fontId="17" fillId="0" borderId="0" xfId="0" applyNumberFormat="1" applyFont="1"/>
    <xf numFmtId="166" fontId="0" fillId="2" borderId="1" xfId="0" applyNumberFormat="1" applyFill="1" applyBorder="1"/>
    <xf numFmtId="164" fontId="0" fillId="2" borderId="1" xfId="0" applyNumberFormat="1" applyFill="1" applyBorder="1"/>
    <xf numFmtId="164" fontId="0" fillId="3" borderId="1" xfId="0" applyNumberFormat="1" applyFill="1" applyBorder="1"/>
    <xf numFmtId="0" fontId="0" fillId="2" borderId="0" xfId="0" applyFill="1" applyAlignment="1">
      <alignment horizontal="center"/>
    </xf>
    <xf numFmtId="0" fontId="0" fillId="0" borderId="4" xfId="0" applyBorder="1"/>
    <xf numFmtId="1" fontId="16" fillId="0" borderId="0" xfId="0" applyNumberFormat="1" applyFont="1"/>
    <xf numFmtId="0" fontId="14" fillId="0" borderId="0" xfId="0" applyFont="1"/>
    <xf numFmtId="0" fontId="15" fillId="4" borderId="0" xfId="0" applyFont="1" applyFill="1" applyAlignment="1">
      <alignment vertical="center"/>
    </xf>
    <xf numFmtId="164" fontId="0" fillId="0" borderId="0" xfId="0" applyNumberFormat="1" applyAlignment="1">
      <alignment horizontal="right"/>
    </xf>
    <xf numFmtId="1" fontId="0" fillId="0" borderId="0" xfId="0" applyNumberFormat="1" applyAlignment="1">
      <alignment horizontal="right"/>
    </xf>
    <xf numFmtId="0" fontId="8" fillId="2" borderId="1" xfId="0" applyFont="1" applyFill="1" applyBorder="1" applyAlignment="1">
      <alignment horizontal="left"/>
    </xf>
    <xf numFmtId="0" fontId="8" fillId="2" borderId="0" xfId="0" applyFont="1" applyFill="1" applyAlignment="1">
      <alignment horizontal="center" wrapText="1"/>
    </xf>
    <xf numFmtId="0" fontId="8" fillId="2" borderId="0" xfId="0" applyFont="1" applyFill="1" applyAlignment="1">
      <alignment horizontal="center"/>
    </xf>
    <xf numFmtId="1" fontId="8" fillId="2" borderId="0" xfId="0" applyNumberFormat="1" applyFont="1" applyFill="1"/>
    <xf numFmtId="0" fontId="8" fillId="0" borderId="0" xfId="0" applyFont="1"/>
    <xf numFmtId="2" fontId="8" fillId="0" borderId="0" xfId="0" applyNumberFormat="1" applyFont="1"/>
    <xf numFmtId="0" fontId="8" fillId="0" borderId="1" xfId="0" applyFont="1" applyBorder="1"/>
    <xf numFmtId="2" fontId="8" fillId="0" borderId="1" xfId="0" applyNumberFormat="1" applyFont="1" applyBorder="1"/>
    <xf numFmtId="164" fontId="8" fillId="2" borderId="1" xfId="0" applyNumberFormat="1" applyFont="1" applyFill="1" applyBorder="1"/>
    <xf numFmtId="167" fontId="8" fillId="0" borderId="0" xfId="0" applyNumberFormat="1" applyFont="1"/>
    <xf numFmtId="0" fontId="8" fillId="0" borderId="1" xfId="0" applyFont="1" applyBorder="1" applyAlignment="1">
      <alignment horizontal="left"/>
    </xf>
    <xf numFmtId="0" fontId="8" fillId="0" borderId="0" xfId="0" applyFont="1" applyAlignment="1">
      <alignment horizontal="center" wrapText="1"/>
    </xf>
    <xf numFmtId="0" fontId="8" fillId="0" borderId="0" xfId="0" applyFont="1" applyAlignment="1">
      <alignment horizontal="center"/>
    </xf>
    <xf numFmtId="1" fontId="8" fillId="0" borderId="0" xfId="0" applyNumberFormat="1" applyFont="1"/>
    <xf numFmtId="164" fontId="8" fillId="0" borderId="1" xfId="0" applyNumberFormat="1" applyFont="1" applyBorder="1"/>
    <xf numFmtId="0" fontId="8" fillId="3" borderId="1" xfId="0" applyFont="1" applyFill="1" applyBorder="1"/>
    <xf numFmtId="0" fontId="8" fillId="3" borderId="0" xfId="0" applyFont="1" applyFill="1" applyAlignment="1">
      <alignment horizontal="center" wrapText="1"/>
    </xf>
    <xf numFmtId="0" fontId="8" fillId="3" borderId="0" xfId="0" applyFont="1" applyFill="1" applyAlignment="1">
      <alignment horizontal="center"/>
    </xf>
    <xf numFmtId="1" fontId="8" fillId="3" borderId="0" xfId="0" applyNumberFormat="1" applyFont="1" applyFill="1"/>
    <xf numFmtId="164" fontId="8" fillId="0" borderId="0" xfId="0" applyNumberFormat="1" applyFont="1"/>
    <xf numFmtId="164" fontId="8" fillId="3" borderId="1" xfId="0" applyNumberFormat="1" applyFont="1" applyFill="1" applyBorder="1"/>
    <xf numFmtId="0" fontId="8" fillId="0" borderId="0" xfId="0" applyFont="1" applyAlignment="1">
      <alignment wrapText="1"/>
    </xf>
    <xf numFmtId="0" fontId="0" fillId="2" borderId="0" xfId="0" applyFill="1" applyAlignment="1">
      <alignment horizontal="center" wrapText="1"/>
    </xf>
    <xf numFmtId="0" fontId="0" fillId="2" borderId="1" xfId="0" applyFill="1" applyBorder="1" applyAlignment="1">
      <alignment horizontal="center" wrapText="1"/>
    </xf>
    <xf numFmtId="0" fontId="0" fillId="0" borderId="0" xfId="0" applyAlignment="1">
      <alignment horizontal="center" wrapText="1"/>
    </xf>
    <xf numFmtId="0" fontId="0" fillId="0" borderId="1" xfId="0" applyBorder="1" applyAlignment="1">
      <alignment horizontal="center" wrapText="1"/>
    </xf>
    <xf numFmtId="0" fontId="3" fillId="2" borderId="0" xfId="0" applyFont="1" applyFill="1" applyAlignment="1">
      <alignment horizontal="center" wrapText="1"/>
    </xf>
    <xf numFmtId="0" fontId="1" fillId="2" borderId="0" xfId="0" applyFont="1" applyFill="1" applyAlignment="1">
      <alignment horizontal="center" wrapText="1"/>
    </xf>
    <xf numFmtId="0" fontId="1" fillId="2" borderId="1" xfId="0" applyFont="1" applyFill="1" applyBorder="1" applyAlignment="1">
      <alignment horizontal="center" wrapText="1"/>
    </xf>
    <xf numFmtId="0" fontId="8" fillId="0" borderId="2" xfId="0" applyFont="1" applyBorder="1" applyAlignment="1">
      <alignment horizontal="center"/>
    </xf>
    <xf numFmtId="0" fontId="8" fillId="0" borderId="1" xfId="0" applyFont="1" applyBorder="1" applyAlignment="1">
      <alignment horizontal="center"/>
    </xf>
    <xf numFmtId="0" fontId="8" fillId="0" borderId="2" xfId="0" applyFont="1" applyBorder="1" applyAlignment="1">
      <alignment horizontal="center" wrapText="1"/>
    </xf>
    <xf numFmtId="0" fontId="8" fillId="0" borderId="1" xfId="0" applyFont="1" applyBorder="1" applyAlignment="1">
      <alignment horizontal="center" wrapText="1"/>
    </xf>
    <xf numFmtId="0" fontId="8" fillId="2" borderId="1" xfId="0" applyFont="1" applyFill="1" applyBorder="1" applyAlignment="1">
      <alignment horizontal="center"/>
    </xf>
    <xf numFmtId="0" fontId="1" fillId="0" borderId="0" xfId="0" applyFont="1" applyAlignment="1">
      <alignment horizontal="center" wrapText="1"/>
    </xf>
    <xf numFmtId="0" fontId="1" fillId="0" borderId="1" xfId="0" applyFont="1" applyBorder="1" applyAlignment="1">
      <alignment horizontal="center" wrapText="1"/>
    </xf>
    <xf numFmtId="0" fontId="8" fillId="2" borderId="0" xfId="0" applyFont="1" applyFill="1" applyAlignment="1">
      <alignment horizontal="center" wrapText="1"/>
    </xf>
    <xf numFmtId="0" fontId="8" fillId="2" borderId="1" xfId="0" applyFont="1" applyFill="1" applyBorder="1" applyAlignment="1">
      <alignment horizontal="center" wrapText="1"/>
    </xf>
    <xf numFmtId="0" fontId="8" fillId="2" borderId="2" xfId="0" applyFont="1" applyFill="1" applyBorder="1" applyAlignment="1">
      <alignment horizontal="center"/>
    </xf>
    <xf numFmtId="0" fontId="8" fillId="2" borderId="2" xfId="0" applyFont="1" applyFill="1" applyBorder="1" applyAlignment="1">
      <alignment horizontal="center" wrapText="1"/>
    </xf>
    <xf numFmtId="0" fontId="8" fillId="0" borderId="0" xfId="0" applyFont="1" applyAlignment="1">
      <alignment horizontal="center" wrapText="1"/>
    </xf>
    <xf numFmtId="0" fontId="8" fillId="3" borderId="1" xfId="0" applyFont="1" applyFill="1" applyBorder="1" applyAlignment="1">
      <alignment horizontal="center"/>
    </xf>
    <xf numFmtId="0" fontId="8" fillId="3" borderId="3" xfId="0" applyFont="1" applyFill="1" applyBorder="1" applyAlignment="1">
      <alignment horizontal="center"/>
    </xf>
    <xf numFmtId="0" fontId="0" fillId="3" borderId="0" xfId="0" applyFill="1" applyAlignment="1">
      <alignment horizontal="center" wrapText="1"/>
    </xf>
    <xf numFmtId="0" fontId="0" fillId="3" borderId="1" xfId="0" applyFill="1" applyBorder="1" applyAlignment="1">
      <alignment horizontal="center" wrapText="1"/>
    </xf>
    <xf numFmtId="0" fontId="8" fillId="3" borderId="0" xfId="0" applyFont="1" applyFill="1" applyAlignment="1">
      <alignment horizontal="center" wrapText="1"/>
    </xf>
    <xf numFmtId="0" fontId="8" fillId="3" borderId="1" xfId="0" applyFont="1" applyFill="1" applyBorder="1" applyAlignment="1">
      <alignment horizontal="center" wrapText="1"/>
    </xf>
    <xf numFmtId="0" fontId="8" fillId="3" borderId="0" xfId="0" applyFont="1" applyFill="1" applyAlignment="1">
      <alignment horizontal="center"/>
    </xf>
    <xf numFmtId="0" fontId="0" fillId="0" borderId="2" xfId="0" applyBorder="1" applyAlignment="1">
      <alignment horizontal="center"/>
    </xf>
    <xf numFmtId="0" fontId="0" fillId="0" borderId="1" xfId="0" applyBorder="1" applyAlignment="1">
      <alignment horizontal="center"/>
    </xf>
    <xf numFmtId="0" fontId="0" fillId="0" borderId="2" xfId="0" applyBorder="1" applyAlignment="1">
      <alignment horizontal="center" wrapText="1"/>
    </xf>
    <xf numFmtId="0" fontId="0" fillId="3" borderId="1" xfId="0" applyFill="1" applyBorder="1" applyAlignment="1">
      <alignment horizontal="center"/>
    </xf>
    <xf numFmtId="0" fontId="0" fillId="3" borderId="3" xfId="0" applyFill="1" applyBorder="1" applyAlignment="1">
      <alignment horizontal="center"/>
    </xf>
    <xf numFmtId="0" fontId="0" fillId="3" borderId="0" xfId="0" applyFill="1" applyAlignment="1">
      <alignment horizontal="center"/>
    </xf>
    <xf numFmtId="0" fontId="0" fillId="2" borderId="2" xfId="0" applyFill="1" applyBorder="1" applyAlignment="1">
      <alignment horizontal="center"/>
    </xf>
    <xf numFmtId="0" fontId="0" fillId="2" borderId="1" xfId="0" applyFill="1" applyBorder="1" applyAlignment="1">
      <alignment horizontal="center"/>
    </xf>
    <xf numFmtId="0" fontId="0" fillId="2" borderId="2" xfId="0" applyFill="1" applyBorder="1" applyAlignment="1">
      <alignment horizontal="center" wrapText="1"/>
    </xf>
    <xf numFmtId="0" fontId="7" fillId="2" borderId="0" xfId="0" applyFont="1" applyFill="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microsoft.com/office/2017/10/relationships/person" Target="persons/person.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Alexandra Meyer" id="{3BA2352F-1B96-40F7-A557-8CD3C8FF73C3}" userId="S::meyer269@purdue.edu::b7fe0371-e040-42cb-a61f-7a1411a20b4f"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U43" dT="2024-05-10T02:56:40.72" personId="{3BA2352F-1B96-40F7-A557-8CD3C8FF73C3}" id="{884DB926-396B-40EE-8703-0A883AE6F270}">
    <text xml:space="preserve">This location value does not have the 340s extra time added.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5463F-A965-4BA0-B4D3-1432263E5A90}">
  <dimension ref="A1:AQ90"/>
  <sheetViews>
    <sheetView tabSelected="1" zoomScale="80" zoomScaleNormal="80" workbookViewId="0">
      <pane xSplit="1" ySplit="4" topLeftCell="B5" activePane="bottomRight" state="frozen"/>
      <selection pane="topRight" activeCell="B1" sqref="B1"/>
      <selection pane="bottomLeft" activeCell="A4" sqref="A4"/>
      <selection pane="bottomRight" activeCell="A50" sqref="A50"/>
    </sheetView>
  </sheetViews>
  <sheetFormatPr defaultRowHeight="14.5" x14ac:dyDescent="0.35"/>
  <cols>
    <col min="1" max="1" width="33.1796875" customWidth="1"/>
    <col min="2" max="2" width="18.7265625" customWidth="1"/>
    <col min="3" max="3" width="14.1796875" customWidth="1"/>
    <col min="4" max="4" width="11.7265625" customWidth="1"/>
    <col min="5" max="5" width="14.26953125" customWidth="1"/>
    <col min="6" max="7" width="10.1796875" customWidth="1"/>
    <col min="10" max="10" width="10" style="55" customWidth="1"/>
    <col min="11" max="11" width="8.7265625" style="55"/>
    <col min="12" max="13" width="10.1796875" style="55" customWidth="1"/>
    <col min="14" max="14" width="8.7265625" style="55"/>
    <col min="15" max="15" width="10.7265625" style="55" customWidth="1"/>
    <col min="17" max="17" width="12.1796875" customWidth="1"/>
    <col min="18" max="18" width="15.26953125" customWidth="1"/>
    <col min="23" max="23" width="10.1796875" style="55" customWidth="1"/>
    <col min="24" max="24" width="8.7265625" style="55"/>
    <col min="25" max="25" width="10.453125" style="55" customWidth="1"/>
    <col min="26" max="26" width="10.1796875" style="55" customWidth="1"/>
    <col min="27" max="27" width="8.7265625" style="55"/>
    <col min="28" max="28" width="10.54296875" style="55" customWidth="1"/>
    <col min="30" max="30" width="10" style="55" customWidth="1"/>
    <col min="31" max="31" width="8.7265625" style="55"/>
    <col min="32" max="32" width="10.453125" style="55" customWidth="1"/>
    <col min="33" max="34" width="9.1796875" customWidth="1"/>
    <col min="35" max="35" width="8.81640625" customWidth="1"/>
    <col min="37" max="37" width="10" style="55" customWidth="1"/>
    <col min="38" max="38" width="8.7265625" style="55"/>
    <col min="39" max="39" width="10.453125" style="55" customWidth="1"/>
    <col min="40" max="40" width="10" style="55" customWidth="1"/>
    <col min="41" max="41" width="8.7265625" style="55"/>
    <col min="42" max="42" width="10.26953125" style="55" customWidth="1"/>
  </cols>
  <sheetData>
    <row r="1" spans="1:43" ht="17.5" x14ac:dyDescent="0.45">
      <c r="B1" s="1"/>
      <c r="C1" s="1"/>
      <c r="D1" s="12" t="s">
        <v>1</v>
      </c>
      <c r="E1" s="19" t="s">
        <v>1</v>
      </c>
      <c r="F1" s="19" t="s">
        <v>1</v>
      </c>
      <c r="G1" s="19" t="s">
        <v>1</v>
      </c>
      <c r="H1" s="19" t="s">
        <v>1</v>
      </c>
      <c r="I1" s="19" t="s">
        <v>1</v>
      </c>
      <c r="J1" s="51" t="s">
        <v>44</v>
      </c>
      <c r="K1" s="51" t="s">
        <v>44</v>
      </c>
      <c r="L1" s="51" t="s">
        <v>44</v>
      </c>
      <c r="M1" s="51" t="s">
        <v>44</v>
      </c>
      <c r="N1" s="51" t="s">
        <v>44</v>
      </c>
      <c r="O1" s="51" t="s">
        <v>44</v>
      </c>
      <c r="Q1" s="1" t="s">
        <v>7</v>
      </c>
      <c r="R1" s="20" t="s">
        <v>7</v>
      </c>
      <c r="S1" s="20" t="s">
        <v>7</v>
      </c>
      <c r="T1" s="20" t="s">
        <v>7</v>
      </c>
      <c r="U1" s="20" t="s">
        <v>7</v>
      </c>
      <c r="V1" s="20" t="s">
        <v>7</v>
      </c>
      <c r="W1" s="61" t="s">
        <v>51</v>
      </c>
      <c r="X1" s="61" t="s">
        <v>51</v>
      </c>
      <c r="Y1" s="61" t="s">
        <v>51</v>
      </c>
      <c r="Z1" s="61" t="s">
        <v>51</v>
      </c>
      <c r="AA1" s="61" t="s">
        <v>51</v>
      </c>
      <c r="AB1" s="61" t="s">
        <v>51</v>
      </c>
      <c r="AD1" s="66" t="s">
        <v>9</v>
      </c>
      <c r="AE1" s="66" t="s">
        <v>9</v>
      </c>
      <c r="AF1" s="66" t="s">
        <v>9</v>
      </c>
      <c r="AG1" s="13" t="s">
        <v>9</v>
      </c>
      <c r="AH1" s="13" t="s">
        <v>9</v>
      </c>
      <c r="AI1" s="13" t="s">
        <v>9</v>
      </c>
      <c r="AK1" s="61" t="s">
        <v>55</v>
      </c>
      <c r="AL1" s="61" t="s">
        <v>55</v>
      </c>
      <c r="AM1" s="61" t="s">
        <v>55</v>
      </c>
      <c r="AN1" s="61" t="s">
        <v>55</v>
      </c>
      <c r="AO1" s="61" t="s">
        <v>55</v>
      </c>
      <c r="AP1" s="61" t="s">
        <v>55</v>
      </c>
    </row>
    <row r="2" spans="1:43" ht="16.5" customHeight="1" x14ac:dyDescent="0.35">
      <c r="C2" s="75" t="s">
        <v>2</v>
      </c>
      <c r="D2" s="77" t="s">
        <v>24</v>
      </c>
      <c r="E2" s="78" t="s">
        <v>3</v>
      </c>
      <c r="F2" s="73" t="s">
        <v>41</v>
      </c>
      <c r="G2" s="73" t="s">
        <v>4</v>
      </c>
      <c r="H2" s="73" t="s">
        <v>5</v>
      </c>
      <c r="I2" s="73" t="s">
        <v>6</v>
      </c>
      <c r="J2" s="84" t="s">
        <v>64</v>
      </c>
      <c r="K2" s="84"/>
      <c r="L2" s="84"/>
      <c r="M2" s="84"/>
      <c r="N2" s="84"/>
      <c r="O2" s="84"/>
      <c r="R2" s="85" t="s">
        <v>8</v>
      </c>
      <c r="S2" s="75" t="s">
        <v>27</v>
      </c>
      <c r="T2" s="75" t="s">
        <v>4</v>
      </c>
      <c r="U2" s="75" t="s">
        <v>5</v>
      </c>
      <c r="V2" s="75" t="s">
        <v>6</v>
      </c>
      <c r="W2" s="81" t="s">
        <v>64</v>
      </c>
      <c r="X2" s="81"/>
      <c r="Y2" s="81"/>
      <c r="Z2" s="81"/>
      <c r="AA2" s="81"/>
      <c r="AB2" s="81"/>
      <c r="AD2" s="92" t="s">
        <v>64</v>
      </c>
      <c r="AE2" s="92"/>
      <c r="AF2" s="93"/>
      <c r="AG2" s="94" t="s">
        <v>10</v>
      </c>
      <c r="AH2" s="94" t="s">
        <v>11</v>
      </c>
      <c r="AI2" s="94" t="s">
        <v>12</v>
      </c>
      <c r="AK2" s="81" t="s">
        <v>64</v>
      </c>
      <c r="AL2" s="81"/>
      <c r="AM2" s="81"/>
      <c r="AN2" s="81"/>
      <c r="AO2" s="81"/>
      <c r="AP2" s="81"/>
    </row>
    <row r="3" spans="1:43" ht="22.5" customHeight="1" x14ac:dyDescent="0.35">
      <c r="B3" s="75" t="s">
        <v>23</v>
      </c>
      <c r="C3" s="75"/>
      <c r="D3" s="78"/>
      <c r="E3" s="78"/>
      <c r="F3" s="73"/>
      <c r="G3" s="73"/>
      <c r="H3" s="73"/>
      <c r="I3" s="73"/>
      <c r="J3" s="87" t="s">
        <v>45</v>
      </c>
      <c r="K3" s="89" t="s">
        <v>46</v>
      </c>
      <c r="L3" s="90" t="s">
        <v>47</v>
      </c>
      <c r="M3" s="90" t="s">
        <v>48</v>
      </c>
      <c r="N3" s="90" t="s">
        <v>49</v>
      </c>
      <c r="O3" s="90" t="s">
        <v>50</v>
      </c>
      <c r="Q3" s="85" t="s">
        <v>26</v>
      </c>
      <c r="R3" s="85"/>
      <c r="S3" s="75"/>
      <c r="T3" s="75"/>
      <c r="U3" s="75"/>
      <c r="V3" s="75"/>
      <c r="W3" s="91" t="s">
        <v>45</v>
      </c>
      <c r="X3" s="80" t="s">
        <v>46</v>
      </c>
      <c r="Y3" s="82" t="s">
        <v>47</v>
      </c>
      <c r="Z3" s="82" t="s">
        <v>48</v>
      </c>
      <c r="AA3" s="82" t="s">
        <v>49</v>
      </c>
      <c r="AB3" s="82" t="s">
        <v>50</v>
      </c>
      <c r="AC3" s="36"/>
      <c r="AD3" s="96" t="s">
        <v>52</v>
      </c>
      <c r="AE3" s="98" t="s">
        <v>53</v>
      </c>
      <c r="AF3" s="96" t="s">
        <v>54</v>
      </c>
      <c r="AG3" s="94"/>
      <c r="AH3" s="94"/>
      <c r="AI3" s="94"/>
      <c r="AK3" s="91" t="s">
        <v>45</v>
      </c>
      <c r="AL3" s="80" t="s">
        <v>46</v>
      </c>
      <c r="AM3" s="82" t="s">
        <v>47</v>
      </c>
      <c r="AN3" s="82" t="s">
        <v>48</v>
      </c>
      <c r="AO3" s="82" t="s">
        <v>49</v>
      </c>
      <c r="AP3" s="82" t="s">
        <v>50</v>
      </c>
    </row>
    <row r="4" spans="1:43" s="1" customFormat="1" ht="24" customHeight="1" x14ac:dyDescent="0.35">
      <c r="A4" t="s">
        <v>0</v>
      </c>
      <c r="B4" s="76"/>
      <c r="C4" s="76"/>
      <c r="D4" s="79"/>
      <c r="E4" s="79"/>
      <c r="F4" s="74"/>
      <c r="G4" s="74"/>
      <c r="H4" s="74"/>
      <c r="I4" s="74"/>
      <c r="J4" s="88"/>
      <c r="K4" s="84"/>
      <c r="L4" s="88"/>
      <c r="M4" s="88"/>
      <c r="N4" s="88"/>
      <c r="O4" s="88"/>
      <c r="Q4" s="86"/>
      <c r="R4" s="86"/>
      <c r="S4" s="76"/>
      <c r="T4" s="76"/>
      <c r="U4" s="76"/>
      <c r="V4" s="76"/>
      <c r="W4" s="83"/>
      <c r="X4" s="81"/>
      <c r="Y4" s="83"/>
      <c r="Z4" s="83"/>
      <c r="AA4" s="83"/>
      <c r="AB4" s="83"/>
      <c r="AC4" s="27"/>
      <c r="AD4" s="97"/>
      <c r="AE4" s="92"/>
      <c r="AF4" s="97"/>
      <c r="AG4" s="95"/>
      <c r="AH4" s="95"/>
      <c r="AI4" s="95"/>
      <c r="AK4" s="83"/>
      <c r="AL4" s="81"/>
      <c r="AM4" s="83"/>
      <c r="AN4" s="83"/>
      <c r="AO4" s="83"/>
      <c r="AP4" s="83"/>
    </row>
    <row r="5" spans="1:43" ht="24" customHeight="1" x14ac:dyDescent="0.35">
      <c r="A5" s="47" t="s">
        <v>56</v>
      </c>
      <c r="B5" s="21"/>
      <c r="C5" s="21"/>
      <c r="D5" s="22"/>
      <c r="E5" s="22"/>
      <c r="F5" s="23"/>
      <c r="G5" s="23"/>
      <c r="H5" s="23"/>
      <c r="I5" s="23"/>
      <c r="J5" s="52"/>
      <c r="K5" s="53"/>
      <c r="L5" s="52"/>
      <c r="M5" s="52"/>
      <c r="N5" s="52"/>
      <c r="O5" s="52"/>
      <c r="Q5" s="24"/>
      <c r="R5" s="24"/>
      <c r="S5" s="21"/>
      <c r="T5" s="21"/>
      <c r="U5" s="21"/>
      <c r="V5" s="21"/>
      <c r="W5" s="62"/>
      <c r="X5" s="63"/>
      <c r="Y5" s="62"/>
      <c r="Z5" s="62"/>
      <c r="AA5" s="62"/>
      <c r="AB5" s="62"/>
      <c r="AC5" s="36"/>
      <c r="AD5" s="67"/>
      <c r="AE5" s="68"/>
      <c r="AF5" s="67"/>
      <c r="AG5" s="25"/>
      <c r="AH5" s="25"/>
      <c r="AI5" s="25"/>
      <c r="AK5" s="62"/>
      <c r="AL5" s="63"/>
      <c r="AM5" s="62"/>
      <c r="AN5" s="62"/>
      <c r="AO5" s="62"/>
      <c r="AP5" s="62"/>
    </row>
    <row r="6" spans="1:43" ht="24" customHeight="1" x14ac:dyDescent="0.45">
      <c r="A6" s="1" t="s">
        <v>79</v>
      </c>
      <c r="B6" s="21"/>
      <c r="C6" s="21"/>
      <c r="D6" s="22"/>
      <c r="E6" s="22"/>
      <c r="F6" s="23"/>
      <c r="G6" s="23"/>
      <c r="H6" s="23"/>
      <c r="I6" s="23"/>
      <c r="J6" s="52"/>
      <c r="K6" s="53"/>
      <c r="L6" s="52"/>
      <c r="M6" s="52"/>
      <c r="N6" s="52"/>
      <c r="O6" s="52"/>
      <c r="P6" s="21"/>
      <c r="R6" s="24"/>
      <c r="S6" s="24"/>
      <c r="T6" s="21"/>
      <c r="U6" s="21"/>
      <c r="V6" s="21"/>
      <c r="W6" s="62"/>
      <c r="X6" s="62"/>
      <c r="Y6" s="63"/>
      <c r="Z6" s="62"/>
      <c r="AA6" s="62"/>
      <c r="AB6" s="62"/>
      <c r="AC6" s="21"/>
      <c r="AD6" s="67"/>
      <c r="AE6" s="68"/>
      <c r="AF6" s="67"/>
      <c r="AG6" s="25"/>
      <c r="AH6" s="25"/>
      <c r="AI6" s="25"/>
      <c r="AL6" s="62"/>
      <c r="AM6" s="63"/>
      <c r="AN6" s="62"/>
      <c r="AO6" s="62"/>
      <c r="AP6" s="62"/>
      <c r="AQ6" s="21"/>
    </row>
    <row r="7" spans="1:43" ht="24" customHeight="1" x14ac:dyDescent="0.35">
      <c r="A7" s="45" t="s">
        <v>78</v>
      </c>
      <c r="B7" s="21"/>
      <c r="C7" s="21"/>
      <c r="D7" s="22"/>
      <c r="E7" s="22"/>
      <c r="F7" s="23"/>
      <c r="G7" s="23"/>
      <c r="H7" s="23"/>
      <c r="I7" s="23"/>
      <c r="J7" s="52"/>
      <c r="K7" s="53"/>
      <c r="L7" s="52"/>
      <c r="M7" s="52"/>
      <c r="N7" s="52"/>
      <c r="O7" s="52"/>
      <c r="P7" s="21"/>
      <c r="R7" s="24"/>
      <c r="S7" s="24"/>
      <c r="T7" s="21"/>
      <c r="U7" s="21"/>
      <c r="V7" s="21"/>
      <c r="W7" s="62"/>
      <c r="X7" s="62"/>
      <c r="Y7" s="63"/>
      <c r="Z7" s="62"/>
      <c r="AA7" s="62"/>
      <c r="AB7" s="62"/>
      <c r="AC7" s="21"/>
      <c r="AD7" s="67"/>
      <c r="AE7" s="68"/>
      <c r="AF7" s="67"/>
      <c r="AG7" s="25"/>
      <c r="AH7" s="25"/>
      <c r="AI7" s="25"/>
      <c r="AL7" s="62"/>
      <c r="AM7" s="63"/>
      <c r="AN7" s="62"/>
      <c r="AO7" s="62"/>
      <c r="AP7" s="62"/>
      <c r="AQ7" s="21"/>
    </row>
    <row r="8" spans="1:43" ht="16.5" x14ac:dyDescent="0.45">
      <c r="A8" s="47" t="s">
        <v>14</v>
      </c>
      <c r="B8" s="18">
        <v>48.241253463360387</v>
      </c>
      <c r="C8">
        <v>60</v>
      </c>
      <c r="D8" s="4">
        <v>1.832732</v>
      </c>
      <c r="E8" s="5">
        <v>5.3010000000000002E-3</v>
      </c>
      <c r="F8" s="4">
        <v>4.5406123737326061</v>
      </c>
      <c r="G8" s="4">
        <v>0.14669676279596297</v>
      </c>
      <c r="H8" s="4">
        <v>64.435776000000004</v>
      </c>
      <c r="I8" s="4">
        <v>0.69775799999999999</v>
      </c>
      <c r="J8" s="54">
        <f>'Raw data'!J8-'Location-adjusted data'!$U8</f>
        <v>11.116680000000002</v>
      </c>
      <c r="K8" s="54">
        <f>'Raw data'!K8-'Location-adjusted data'!$U8</f>
        <v>14.116680000000002</v>
      </c>
      <c r="L8" s="54">
        <f>'Raw data'!L8-'Location-adjusted data'!$U8</f>
        <v>17.116680000000002</v>
      </c>
      <c r="M8" s="54">
        <f>'Raw data'!M8-'Location-adjusted data'!$U8</f>
        <v>1.1166800000000023</v>
      </c>
      <c r="N8" s="54">
        <f>'Raw data'!N8-'Location-adjusted data'!$U8</f>
        <v>2.1166800000000023</v>
      </c>
      <c r="O8" s="54">
        <f>'Raw data'!O8-'Location-adjusted data'!$U8</f>
        <v>2.1166800000000023</v>
      </c>
      <c r="P8" s="2"/>
      <c r="Q8" s="2">
        <v>1.6347400000000001</v>
      </c>
      <c r="R8" s="2">
        <v>6.4999999999999997E-3</v>
      </c>
      <c r="S8" s="2">
        <v>3.1715730453539774</v>
      </c>
      <c r="T8" s="2">
        <v>0.10524801158464736</v>
      </c>
      <c r="U8" s="2">
        <v>63.883319999999998</v>
      </c>
      <c r="V8" s="2">
        <v>0.56501999999999997</v>
      </c>
      <c r="W8" s="64">
        <f>'Raw data'!W8-'Location-adjusted data'!$U8</f>
        <v>7.1166800000000023</v>
      </c>
      <c r="X8" s="64">
        <f>'Raw data'!X8-'Location-adjusted data'!$U8</f>
        <v>7.1166800000000023</v>
      </c>
      <c r="Y8" s="64">
        <f>'Raw data'!Y8-'Location-adjusted data'!$U8</f>
        <v>12.116680000000002</v>
      </c>
      <c r="Z8" s="64">
        <f>'Raw data'!Z8-'Location-adjusted data'!$U8</f>
        <v>1.1166800000000023</v>
      </c>
      <c r="AA8" s="64">
        <f>'Raw data'!AA8-'Location-adjusted data'!$U8</f>
        <v>2.1166800000000023</v>
      </c>
      <c r="AB8" s="64">
        <f>'Raw data'!AB8-'Location-adjusted data'!$U8</f>
        <v>2.1166800000000023</v>
      </c>
      <c r="AC8" s="2"/>
      <c r="AD8" s="69">
        <f>'Raw data'!AD8-'Location-adjusted data'!$U8</f>
        <v>8.1166800000000023</v>
      </c>
      <c r="AE8" s="69">
        <f>'Raw data'!AE8-'Location-adjusted data'!$U8</f>
        <v>14.116680000000002</v>
      </c>
      <c r="AF8" s="69">
        <f>'Raw data'!AF8-'Location-adjusted data'!$U8</f>
        <v>21.116680000000002</v>
      </c>
      <c r="AG8" s="8">
        <v>7.956772</v>
      </c>
      <c r="AH8" s="8">
        <v>10.218769999999999</v>
      </c>
      <c r="AI8" s="8">
        <v>12.48076</v>
      </c>
      <c r="AK8" s="55" t="s">
        <v>63</v>
      </c>
    </row>
    <row r="9" spans="1:43" x14ac:dyDescent="0.35">
      <c r="A9" s="47" t="s">
        <v>15</v>
      </c>
      <c r="B9" s="18">
        <v>43.395902258270937</v>
      </c>
      <c r="C9">
        <v>53</v>
      </c>
      <c r="D9" s="4">
        <v>1.541919</v>
      </c>
      <c r="E9" s="4">
        <v>4.6319999999999998E-3</v>
      </c>
      <c r="F9" s="4">
        <v>3.9019053940459614</v>
      </c>
      <c r="G9" s="4">
        <v>0.10375950806353208</v>
      </c>
      <c r="H9" s="4">
        <v>55.869660000000003</v>
      </c>
      <c r="I9" s="4">
        <v>0.48708699999999999</v>
      </c>
      <c r="J9" s="54">
        <f>'Raw data'!J9-'Location-adjusted data'!$U9</f>
        <v>11.670887</v>
      </c>
      <c r="K9" s="54">
        <f>'Raw data'!K9-'Location-adjusted data'!$U9</f>
        <v>14.670887</v>
      </c>
      <c r="L9" s="54">
        <f>'Raw data'!L9-'Location-adjusted data'!$U9</f>
        <v>15.670887</v>
      </c>
      <c r="M9" s="54">
        <f>'Raw data'!M9-'Location-adjusted data'!$U9</f>
        <v>1.6708870000000005</v>
      </c>
      <c r="N9" s="54">
        <f>'Raw data'!N9-'Location-adjusted data'!$U9</f>
        <v>2.6708870000000005</v>
      </c>
      <c r="O9" s="54">
        <f>'Raw data'!O9-'Location-adjusted data'!$U9</f>
        <v>2.6708870000000005</v>
      </c>
      <c r="P9" s="2"/>
      <c r="Q9" s="2">
        <v>1.364109</v>
      </c>
      <c r="R9" s="2">
        <v>4.4860000000000004E-3</v>
      </c>
      <c r="S9" s="2">
        <v>2.7961319646716563</v>
      </c>
      <c r="T9" s="2">
        <v>6.7053018293958627E-2</v>
      </c>
      <c r="U9" s="2">
        <v>55.329113</v>
      </c>
      <c r="V9" s="2">
        <v>0.34420400000000001</v>
      </c>
      <c r="W9" s="64">
        <f>'Raw data'!W9-'Location-adjusted data'!$U9</f>
        <v>6.6708870000000005</v>
      </c>
      <c r="X9" s="64">
        <f>'Raw data'!X9-'Location-adjusted data'!$U9</f>
        <v>7.6708870000000005</v>
      </c>
      <c r="Y9" s="64">
        <f>'Raw data'!Y9-'Location-adjusted data'!$U9</f>
        <v>12.670887</v>
      </c>
      <c r="Z9" s="64">
        <f>'Raw data'!Z9-'Location-adjusted data'!$U9</f>
        <v>0.67088700000000046</v>
      </c>
      <c r="AA9" s="64">
        <f>'Raw data'!AA9-'Location-adjusted data'!$U9</f>
        <v>1.6708870000000005</v>
      </c>
      <c r="AB9" s="64">
        <f>'Raw data'!AB9-'Location-adjusted data'!$U9</f>
        <v>2.6708870000000005</v>
      </c>
      <c r="AC9" s="2"/>
      <c r="AD9" s="69">
        <f>'Raw data'!AD9-'Location-adjusted data'!$U9</f>
        <v>9.6708870000000005</v>
      </c>
      <c r="AE9" s="69">
        <f>'Raw data'!AE9-'Location-adjusted data'!$U9</f>
        <v>12.670887</v>
      </c>
      <c r="AF9" s="69">
        <f>'Raw data'!AF9-'Location-adjusted data'!$U9</f>
        <v>17.670887</v>
      </c>
      <c r="AG9" s="8">
        <v>9.180396</v>
      </c>
      <c r="AH9" s="8">
        <v>9.9620689999999996</v>
      </c>
      <c r="AI9" s="8">
        <v>10.743740000000001</v>
      </c>
    </row>
    <row r="10" spans="1:43" x14ac:dyDescent="0.35">
      <c r="A10" s="47" t="s">
        <v>16</v>
      </c>
      <c r="B10" s="18">
        <v>47.816679246128395</v>
      </c>
      <c r="C10">
        <v>54</v>
      </c>
      <c r="D10" s="4">
        <v>1.5487850000000001</v>
      </c>
      <c r="E10" s="4">
        <v>4.2579999999999996E-3</v>
      </c>
      <c r="F10" s="4">
        <v>4.5812738558693704</v>
      </c>
      <c r="G10" s="4">
        <v>0.14525458534701477</v>
      </c>
      <c r="H10" s="4">
        <v>57.162961000000003</v>
      </c>
      <c r="I10" s="4">
        <v>0.63158499999999995</v>
      </c>
      <c r="J10" s="54">
        <f>'Raw data'!J10-'Location-adjusted data'!$U10</f>
        <v>15.061129999999999</v>
      </c>
      <c r="K10" s="54">
        <f>'Raw data'!K10-'Location-adjusted data'!$U10</f>
        <v>20.061129999999999</v>
      </c>
      <c r="L10" s="54">
        <f>'Raw data'!L10-'Location-adjusted data'!$U10</f>
        <v>26.061129999999999</v>
      </c>
      <c r="M10" s="54">
        <f>'Raw data'!M10-'Location-adjusted data'!$U10</f>
        <v>1.0611299999999986</v>
      </c>
      <c r="N10" s="54">
        <f>'Raw data'!N10-'Location-adjusted data'!$U10</f>
        <v>2.0611299999999986</v>
      </c>
      <c r="O10" s="54">
        <f>'Raw data'!O10-'Location-adjusted data'!$U10</f>
        <v>2.0611299999999986</v>
      </c>
      <c r="P10" s="2"/>
      <c r="Q10" s="2">
        <v>1.5201450000000001</v>
      </c>
      <c r="R10" s="2">
        <v>3.5370000000000002E-3</v>
      </c>
      <c r="S10" s="2">
        <v>3.5531894896067757</v>
      </c>
      <c r="T10" s="2">
        <v>0.13183226732299153</v>
      </c>
      <c r="U10" s="2">
        <v>56.938870000000001</v>
      </c>
      <c r="V10" s="2">
        <v>0.64583800000000002</v>
      </c>
      <c r="W10" s="64">
        <f>'Raw data'!W10-'Location-adjusted data'!$U10</f>
        <v>4.0611299999999986</v>
      </c>
      <c r="X10" s="64">
        <f>'Raw data'!X10-'Location-adjusted data'!$U10</f>
        <v>8.0611299999999986</v>
      </c>
      <c r="Y10" s="64">
        <f>'Raw data'!Y10-'Location-adjusted data'!$U10</f>
        <v>16.061129999999999</v>
      </c>
      <c r="Z10" s="64">
        <f>'Raw data'!Z10-'Location-adjusted data'!$U10</f>
        <v>6.1129999999998574E-2</v>
      </c>
      <c r="AA10" s="64">
        <f>'Raw data'!AA10-'Location-adjusted data'!$U10</f>
        <v>1.0611299999999986</v>
      </c>
      <c r="AB10" s="64">
        <f>'Raw data'!AB10-'Location-adjusted data'!$U10</f>
        <v>1.0611299999999986</v>
      </c>
      <c r="AC10" s="2"/>
      <c r="AD10" s="69">
        <f>'Raw data'!AD10-'Location-adjusted data'!$U10</f>
        <v>15.061129999999999</v>
      </c>
      <c r="AE10" s="69">
        <f>'Raw data'!AE10-'Location-adjusted data'!$U10</f>
        <v>68.061129999999991</v>
      </c>
      <c r="AF10" s="69">
        <f>'Raw data'!AF10-'Location-adjusted data'!$U10</f>
        <v>214.06112999999999</v>
      </c>
      <c r="AG10" s="8">
        <v>7.2398449999999999</v>
      </c>
      <c r="AH10" s="8">
        <v>11.346270000000001</v>
      </c>
      <c r="AI10" s="8">
        <v>15.45269</v>
      </c>
    </row>
    <row r="11" spans="1:43" x14ac:dyDescent="0.35">
      <c r="A11" s="47" t="s">
        <v>17</v>
      </c>
      <c r="B11" s="18">
        <v>42.924615185637215</v>
      </c>
      <c r="C11">
        <v>49</v>
      </c>
      <c r="D11" s="4">
        <v>1.4787349999999999</v>
      </c>
      <c r="E11" s="4">
        <v>4.9049999999999996E-3</v>
      </c>
      <c r="F11" s="4">
        <v>4.5372153129756709</v>
      </c>
      <c r="G11" s="4">
        <v>0.1375905529074479</v>
      </c>
      <c r="H11" s="4">
        <v>51.849711999999997</v>
      </c>
      <c r="I11" s="4">
        <v>0.58687400000000001</v>
      </c>
      <c r="J11" s="54">
        <f>'Raw data'!J11-'Location-adjusted data'!$U11</f>
        <v>22.811520999999999</v>
      </c>
      <c r="K11" s="54">
        <f>'Raw data'!K11-'Location-adjusted data'!$U11</f>
        <v>27.811520999999999</v>
      </c>
      <c r="L11" s="54">
        <f>'Raw data'!L11-'Location-adjusted data'!$U11</f>
        <v>31.811520999999999</v>
      </c>
      <c r="M11" s="54">
        <f>'Raw data'!M11-'Location-adjusted data'!$U11</f>
        <v>1.811520999999999</v>
      </c>
      <c r="N11" s="54">
        <f>'Raw data'!N11-'Location-adjusted data'!$U11</f>
        <v>2.811520999999999</v>
      </c>
      <c r="O11" s="54">
        <f>'Raw data'!O11-'Location-adjusted data'!$U11</f>
        <v>2.811520999999999</v>
      </c>
      <c r="P11" s="2"/>
      <c r="Q11" s="2">
        <v>1.1850179999999999</v>
      </c>
      <c r="R11" s="2">
        <v>2.4190000000000001E-3</v>
      </c>
      <c r="S11" s="2">
        <v>2.9534679923191867</v>
      </c>
      <c r="T11" s="2">
        <v>6.0517980758751887E-2</v>
      </c>
      <c r="U11" s="2">
        <v>51.188479000000001</v>
      </c>
      <c r="V11" s="2">
        <v>0.28503699999999998</v>
      </c>
      <c r="W11" s="64">
        <f>'Raw data'!W11-'Location-adjusted data'!$U11</f>
        <v>4.811520999999999</v>
      </c>
      <c r="X11" s="64">
        <f>'Raw data'!X11-'Location-adjusted data'!$U11</f>
        <v>5.811520999999999</v>
      </c>
      <c r="Y11" s="64">
        <f>'Raw data'!Y11-'Location-adjusted data'!$U11</f>
        <v>16.811520999999999</v>
      </c>
      <c r="Z11" s="64">
        <f>'Raw data'!Z11-'Location-adjusted data'!$U11</f>
        <v>0.81152099999999905</v>
      </c>
      <c r="AA11" s="64">
        <f>'Raw data'!AA11-'Location-adjusted data'!$U11</f>
        <v>0.81152099999999905</v>
      </c>
      <c r="AB11" s="64">
        <f>'Raw data'!AB11-'Location-adjusted data'!$U11</f>
        <v>0.81152099999999905</v>
      </c>
      <c r="AC11" s="17"/>
      <c r="AD11" s="69">
        <f>'Raw data'!AD11-'Location-adjusted data'!$U11</f>
        <v>37.811520999999999</v>
      </c>
      <c r="AE11" s="69">
        <f>'Raw data'!AE11-'Location-adjusted data'!$U11</f>
        <v>52.811520999999999</v>
      </c>
      <c r="AF11" s="69">
        <f>'Raw data'!AF11-'Location-adjusted data'!$U11</f>
        <v>74.811520999999999</v>
      </c>
      <c r="AG11" s="8">
        <v>14.95913</v>
      </c>
      <c r="AH11" s="8">
        <v>16.75</v>
      </c>
      <c r="AI11" s="8">
        <v>18.540859999999999</v>
      </c>
    </row>
    <row r="12" spans="1:43" x14ac:dyDescent="0.35">
      <c r="A12" s="47" t="s">
        <v>18</v>
      </c>
      <c r="B12" s="18">
        <v>21.23791660151867</v>
      </c>
      <c r="C12" s="16">
        <v>24.5</v>
      </c>
      <c r="D12" s="4">
        <v>1.1269450000000001</v>
      </c>
      <c r="E12" s="4">
        <v>4.5710000000000004E-3</v>
      </c>
      <c r="F12" s="4">
        <v>3.0050774248938672</v>
      </c>
      <c r="G12" s="4">
        <v>0.1141214373387424</v>
      </c>
      <c r="H12" s="4">
        <v>26.778898000000002</v>
      </c>
      <c r="I12" s="4">
        <v>0.52179399999999998</v>
      </c>
      <c r="J12" s="54">
        <f>'Raw data'!J12-'Location-adjusted data'!$U12</f>
        <v>9.871613</v>
      </c>
      <c r="K12" s="54">
        <f>'Raw data'!K12-'Location-adjusted data'!$U12</f>
        <v>13.871613</v>
      </c>
      <c r="L12" s="54">
        <f>'Raw data'!L12-'Location-adjusted data'!$U12</f>
        <v>17.871613</v>
      </c>
      <c r="M12" s="54">
        <f>'Raw data'!M12-'Location-adjusted data'!$U12</f>
        <v>1.871613</v>
      </c>
      <c r="N12" s="54">
        <f>'Raw data'!N12-'Location-adjusted data'!$U12</f>
        <v>1.871613</v>
      </c>
      <c r="O12" s="54">
        <f>'Raw data'!O12-'Location-adjusted data'!$U12</f>
        <v>1.871613</v>
      </c>
      <c r="P12" s="2"/>
      <c r="Q12" s="2">
        <v>0.79889699999999997</v>
      </c>
      <c r="R12" s="2">
        <v>5.2119999999999996E-3</v>
      </c>
      <c r="S12" s="2">
        <v>1.8130922614443867</v>
      </c>
      <c r="T12" s="2">
        <v>4.6274439961614393E-2</v>
      </c>
      <c r="U12" s="2">
        <v>26.128387</v>
      </c>
      <c r="V12" s="2">
        <v>0.23509099999999999</v>
      </c>
      <c r="W12" s="64">
        <f>'Raw data'!W12-'Location-adjusted data'!$U12</f>
        <v>3.871613</v>
      </c>
      <c r="X12" s="64">
        <f>'Raw data'!X12-'Location-adjusted data'!$U12</f>
        <v>4.871613</v>
      </c>
      <c r="Y12" s="64">
        <f>'Raw data'!Y12-'Location-adjusted data'!$U12</f>
        <v>5.871613</v>
      </c>
      <c r="Z12" s="64">
        <f>'Raw data'!Z12-'Location-adjusted data'!$U12</f>
        <v>0.87161299999999997</v>
      </c>
      <c r="AA12" s="64">
        <f>'Raw data'!AA12-'Location-adjusted data'!$U12</f>
        <v>0.87161299999999997</v>
      </c>
      <c r="AB12" s="64">
        <f>'Raw data'!AB12-'Location-adjusted data'!$U12</f>
        <v>0.87161299999999997</v>
      </c>
      <c r="AC12" s="2"/>
      <c r="AD12" s="69">
        <f>'Raw data'!AD12-'Location-adjusted data'!$U12</f>
        <v>13.871613</v>
      </c>
      <c r="AE12" s="69">
        <f>'Raw data'!AE12-'Location-adjusted data'!$U12</f>
        <v>20.871613</v>
      </c>
      <c r="AF12" s="69">
        <f>'Raw data'!AF12-'Location-adjusted data'!$U12</f>
        <v>89.871612999999996</v>
      </c>
      <c r="AG12" s="8">
        <v>10.16173</v>
      </c>
      <c r="AH12" s="8">
        <v>10.741059999999999</v>
      </c>
      <c r="AI12" s="8">
        <v>11.32039</v>
      </c>
    </row>
    <row r="13" spans="1:43" x14ac:dyDescent="0.35">
      <c r="A13" s="47" t="s">
        <v>19</v>
      </c>
      <c r="B13" s="18">
        <v>18.116397066574635</v>
      </c>
      <c r="C13">
        <v>22</v>
      </c>
      <c r="D13" s="4">
        <v>1.0960700000000001</v>
      </c>
      <c r="E13" s="4">
        <v>6.5799999999999999E-3</v>
      </c>
      <c r="F13" s="4">
        <v>2.8849765348231542</v>
      </c>
      <c r="G13" s="4">
        <v>0.12213978834327593</v>
      </c>
      <c r="H13" s="4">
        <v>24.63974</v>
      </c>
      <c r="I13" s="4">
        <v>0.56189999999999996</v>
      </c>
      <c r="J13" s="54">
        <f>'Raw data'!J13-'Location-adjusted data'!$U13</f>
        <v>15.878729</v>
      </c>
      <c r="K13" s="54">
        <f>'Raw data'!K13-'Location-adjusted data'!$U13</f>
        <v>22.878729</v>
      </c>
      <c r="L13" s="54">
        <f>'Raw data'!L13-'Location-adjusted data'!$U13</f>
        <v>30.878729</v>
      </c>
      <c r="M13" s="54">
        <f>'Raw data'!M13-'Location-adjusted data'!$U13</f>
        <v>1.8787289999999999</v>
      </c>
      <c r="N13" s="54">
        <f>'Raw data'!N13-'Location-adjusted data'!$U13</f>
        <v>1.8787289999999999</v>
      </c>
      <c r="O13" s="54">
        <f>'Raw data'!O13-'Location-adjusted data'!$U13</f>
        <v>1.8787289999999999</v>
      </c>
      <c r="P13" s="2"/>
      <c r="Q13" s="2">
        <v>0.90097499999999997</v>
      </c>
      <c r="R13" s="2">
        <v>4.346E-3</v>
      </c>
      <c r="S13" s="2">
        <v>2.001190305920562</v>
      </c>
      <c r="T13" s="2">
        <v>5.2211881197511391E-2</v>
      </c>
      <c r="U13" s="2">
        <v>24.121271</v>
      </c>
      <c r="V13" s="2">
        <v>0.26162200000000002</v>
      </c>
      <c r="W13" s="64">
        <f>'Raw data'!W13-'Location-adjusted data'!$U13</f>
        <v>4.8787289999999999</v>
      </c>
      <c r="X13" s="64">
        <f>'Raw data'!X13-'Location-adjusted data'!$U13</f>
        <v>4.8787289999999999</v>
      </c>
      <c r="Y13" s="64">
        <f>'Raw data'!Y13-'Location-adjusted data'!$U13</f>
        <v>10.878729</v>
      </c>
      <c r="Z13" s="64">
        <f>'Raw data'!Z13-'Location-adjusted data'!$U13</f>
        <v>0.87872899999999987</v>
      </c>
      <c r="AA13" s="64">
        <f>'Raw data'!AA13-'Location-adjusted data'!$U13</f>
        <v>0.87872899999999987</v>
      </c>
      <c r="AB13" s="64">
        <f>'Raw data'!AB13-'Location-adjusted data'!$U13</f>
        <v>0.87872899999999987</v>
      </c>
      <c r="AC13" s="17"/>
      <c r="AD13" s="69">
        <f>'Raw data'!AD13-'Location-adjusted data'!$U13</f>
        <v>29.878729</v>
      </c>
      <c r="AE13" s="69">
        <f>'Raw data'!AE13-'Location-adjusted data'!$U13</f>
        <v>61.878729</v>
      </c>
      <c r="AF13" s="69">
        <f>'Raw data'!AF13-'Location-adjusted data'!$U13</f>
        <v>168.87872899999999</v>
      </c>
      <c r="AG13" s="8">
        <v>12.75619</v>
      </c>
      <c r="AH13" s="8">
        <v>15.00159</v>
      </c>
      <c r="AI13" s="8">
        <v>17.24699</v>
      </c>
    </row>
    <row r="14" spans="1:43" x14ac:dyDescent="0.35">
      <c r="A14" s="47" t="s">
        <v>68</v>
      </c>
      <c r="B14" s="18">
        <v>46.948112214247132</v>
      </c>
      <c r="C14">
        <v>55</v>
      </c>
      <c r="D14" s="4">
        <v>2.0534050000000001</v>
      </c>
      <c r="E14" s="4">
        <v>9.1610000000000007E-3</v>
      </c>
      <c r="F14" s="4">
        <v>5.66831752123122</v>
      </c>
      <c r="G14" s="4">
        <v>0.18149953998612223</v>
      </c>
      <c r="H14" s="4">
        <v>59.421897000000001</v>
      </c>
      <c r="I14" s="4">
        <v>0.81689500000000004</v>
      </c>
      <c r="J14" s="54">
        <f>'Raw data'!J14-'Location-adjusted data'!$U14</f>
        <v>23.963853999999998</v>
      </c>
      <c r="K14" s="54">
        <f>'Raw data'!K14-'Location-adjusted data'!$U14</f>
        <v>30.963853999999998</v>
      </c>
      <c r="L14" s="54">
        <f>'Raw data'!L14-'Location-adjusted data'!$U14</f>
        <v>34.963853999999998</v>
      </c>
      <c r="M14" s="54">
        <f>'Raw data'!M14-'Location-adjusted data'!$U14</f>
        <v>2.9638539999999978</v>
      </c>
      <c r="N14" s="54">
        <f>'Raw data'!N14-'Location-adjusted data'!$U14</f>
        <v>3.9638539999999978</v>
      </c>
      <c r="O14" s="54">
        <f>'Raw data'!O14-'Location-adjusted data'!$U14</f>
        <v>3.9638539999999978</v>
      </c>
      <c r="P14" s="2"/>
      <c r="Q14" s="2">
        <v>1.3065100000000001</v>
      </c>
      <c r="R14" s="2">
        <v>4.777E-3</v>
      </c>
      <c r="S14" s="2">
        <v>3.0847414349525488</v>
      </c>
      <c r="T14" s="2">
        <v>5.9463228666103547E-2</v>
      </c>
      <c r="U14" s="2">
        <v>58.036146000000002</v>
      </c>
      <c r="V14" s="2">
        <v>0.28255200000000003</v>
      </c>
      <c r="W14" s="64">
        <f>'Raw data'!W14-'Location-adjusted data'!$U14</f>
        <v>6.9638539999999978</v>
      </c>
      <c r="X14" s="64">
        <f>'Raw data'!X14-'Location-adjusted data'!$U14</f>
        <v>10.963853999999998</v>
      </c>
      <c r="Y14" s="64">
        <f>'Raw data'!Y14-'Location-adjusted data'!$U14</f>
        <v>12.963853999999998</v>
      </c>
      <c r="Z14" s="64">
        <f>'Raw data'!Z14-'Location-adjusted data'!$U14</f>
        <v>0.96385399999999777</v>
      </c>
      <c r="AA14" s="64">
        <f>'Raw data'!AA14-'Location-adjusted data'!$U14</f>
        <v>1.9638539999999978</v>
      </c>
      <c r="AB14" s="64">
        <f>'Raw data'!AB14-'Location-adjusted data'!$U14</f>
        <v>1.9638539999999978</v>
      </c>
      <c r="AC14" s="2"/>
      <c r="AD14" s="69">
        <f>'Raw data'!AD14-'Location-adjusted data'!$U14</f>
        <v>22.963853999999998</v>
      </c>
      <c r="AE14" s="69">
        <f>'Raw data'!AE14-'Location-adjusted data'!$U14</f>
        <v>30.963853999999998</v>
      </c>
      <c r="AF14" s="69">
        <f>'Raw data'!AF14-'Location-adjusted data'!$U14</f>
        <v>71.963853999999998</v>
      </c>
      <c r="AG14" s="8">
        <v>19.204920000000001</v>
      </c>
      <c r="AH14" s="8">
        <v>21.36843</v>
      </c>
      <c r="AI14" s="8">
        <v>23.531939999999999</v>
      </c>
    </row>
    <row r="15" spans="1:43" x14ac:dyDescent="0.35">
      <c r="A15" s="47" t="s">
        <v>69</v>
      </c>
      <c r="B15" s="18">
        <v>43.081367929313025</v>
      </c>
      <c r="C15">
        <v>50</v>
      </c>
      <c r="D15" s="4">
        <v>1.808988</v>
      </c>
      <c r="E15" s="4">
        <v>8.0409999999999995E-3</v>
      </c>
      <c r="F15" s="4">
        <v>5.6082326922755374</v>
      </c>
      <c r="G15" s="4">
        <v>0.18548589237341301</v>
      </c>
      <c r="H15" s="4">
        <v>53.349229000000001</v>
      </c>
      <c r="I15" s="4">
        <v>0.78622099999999995</v>
      </c>
      <c r="J15" s="54">
        <f>'Raw data'!J15-'Location-adjusted data'!$U15</f>
        <v>33.649130999999997</v>
      </c>
      <c r="K15" s="54">
        <f>'Raw data'!K15-'Location-adjusted data'!$U15</f>
        <v>38.649130999999997</v>
      </c>
      <c r="L15" s="54">
        <f>'Raw data'!L15-'Location-adjusted data'!$U15</f>
        <v>47.649130999999997</v>
      </c>
      <c r="M15" s="54">
        <f>'Raw data'!M15-'Location-adjusted data'!$U15</f>
        <v>2.649130999999997</v>
      </c>
      <c r="N15" s="54">
        <f>'Raw data'!N15-'Location-adjusted data'!$U15</f>
        <v>3.649130999999997</v>
      </c>
      <c r="O15" s="54">
        <f>'Raw data'!O15-'Location-adjusted data'!$U15</f>
        <v>3.649130999999997</v>
      </c>
      <c r="P15" s="2"/>
      <c r="Q15" s="2">
        <v>1.3871450000000001</v>
      </c>
      <c r="R15" s="2">
        <v>3.653E-3</v>
      </c>
      <c r="S15" s="2">
        <v>3.3926313489012552</v>
      </c>
      <c r="T15" s="2">
        <v>8.6977076269949327E-2</v>
      </c>
      <c r="U15" s="2">
        <v>52.350869000000003</v>
      </c>
      <c r="V15" s="2">
        <v>0.41487400000000002</v>
      </c>
      <c r="W15" s="64">
        <f>'Raw data'!W15-'Location-adjusted data'!$U15</f>
        <v>7.649130999999997</v>
      </c>
      <c r="X15" s="64">
        <f>'Raw data'!X15-'Location-adjusted data'!$U15</f>
        <v>8.649130999999997</v>
      </c>
      <c r="Y15" s="64">
        <f>'Raw data'!Y15-'Location-adjusted data'!$U15</f>
        <v>16.649130999999997</v>
      </c>
      <c r="Z15" s="64">
        <f>'Raw data'!Z15-'Location-adjusted data'!$U15</f>
        <v>0.64913099999999702</v>
      </c>
      <c r="AA15" s="64">
        <f>'Raw data'!AA15-'Location-adjusted data'!$U15</f>
        <v>1.649130999999997</v>
      </c>
      <c r="AB15" s="64">
        <f>'Raw data'!AB15-'Location-adjusted data'!$U15</f>
        <v>1.649130999999997</v>
      </c>
      <c r="AC15" s="2"/>
      <c r="AD15" s="69">
        <f>'Raw data'!AD15-'Location-adjusted data'!$U15</f>
        <v>41.649130999999997</v>
      </c>
      <c r="AE15" s="69">
        <f>'Raw data'!AE15-'Location-adjusted data'!$U15</f>
        <v>83.649130999999997</v>
      </c>
      <c r="AF15" s="69">
        <f>'Raw data'!AF15-'Location-adjusted data'!$U15</f>
        <v>83.649130999999997</v>
      </c>
      <c r="AG15" s="8">
        <v>24.866230000000002</v>
      </c>
      <c r="AH15" s="8">
        <v>26.44472</v>
      </c>
      <c r="AI15" s="8">
        <v>28.023199999999999</v>
      </c>
    </row>
    <row r="16" spans="1:43" x14ac:dyDescent="0.35">
      <c r="A16" t="s">
        <v>70</v>
      </c>
      <c r="B16" s="18">
        <v>20.963836889180232</v>
      </c>
      <c r="C16">
        <v>25</v>
      </c>
      <c r="D16" s="4">
        <v>1.136177</v>
      </c>
      <c r="E16" s="4">
        <v>7.6080000000000002E-3</v>
      </c>
      <c r="F16" s="4">
        <v>2.7317874232740795</v>
      </c>
      <c r="G16" s="4">
        <v>0.23423015580209736</v>
      </c>
      <c r="H16" s="4">
        <v>27.614355</v>
      </c>
      <c r="I16" s="4">
        <v>1.079072</v>
      </c>
      <c r="J16" s="54">
        <f>'Raw data'!J16-'Location-adjusted data'!$U16</f>
        <v>7.6257570000000001</v>
      </c>
      <c r="K16" s="54">
        <f>'Raw data'!K16-'Location-adjusted data'!$U16</f>
        <v>11.625757</v>
      </c>
      <c r="L16" s="54">
        <f>'Raw data'!L16-'Location-adjusted data'!$U16</f>
        <v>11.625757</v>
      </c>
      <c r="M16" s="54">
        <f>'Raw data'!M16-'Location-adjusted data'!$U16</f>
        <v>1.6257570000000001</v>
      </c>
      <c r="N16" s="54">
        <f>'Raw data'!N16-'Location-adjusted data'!$U16</f>
        <v>1.6257570000000001</v>
      </c>
      <c r="O16" s="54">
        <f>'Raw data'!O16-'Location-adjusted data'!$U16</f>
        <v>1.6257570000000001</v>
      </c>
      <c r="P16" s="2"/>
      <c r="Q16" s="2">
        <v>1.1201080000000001</v>
      </c>
      <c r="R16" s="2">
        <v>6.9410000000000001E-3</v>
      </c>
      <c r="S16" s="2">
        <v>2.5461362768524149</v>
      </c>
      <c r="T16" s="2">
        <v>0.23430966272740045</v>
      </c>
      <c r="U16" s="2">
        <v>27.374243</v>
      </c>
      <c r="V16" s="2">
        <v>1.1087130000000001</v>
      </c>
      <c r="W16" s="64">
        <f>'Raw data'!W16-'Location-adjusted data'!$U16</f>
        <v>4.6257570000000001</v>
      </c>
      <c r="X16" s="64">
        <f>'Raw data'!X16-'Location-adjusted data'!$U16</f>
        <v>4.6257570000000001</v>
      </c>
      <c r="Y16" s="64">
        <f>'Raw data'!Y16-'Location-adjusted data'!$U16</f>
        <v>9.6257570000000001</v>
      </c>
      <c r="Z16" s="64">
        <f>'Raw data'!Z16-'Location-adjusted data'!$U16</f>
        <v>0.62575700000000012</v>
      </c>
      <c r="AA16" s="64">
        <f>'Raw data'!AA16-'Location-adjusted data'!$U16</f>
        <v>0.62575700000000012</v>
      </c>
      <c r="AB16" s="64">
        <f>'Raw data'!AB16-'Location-adjusted data'!$U16</f>
        <v>0.62575700000000012</v>
      </c>
      <c r="AC16" s="17"/>
      <c r="AD16" s="69">
        <f>'Raw data'!AD16-'Location-adjusted data'!$U16</f>
        <v>7.6257570000000001</v>
      </c>
      <c r="AE16" s="69">
        <f>'Raw data'!AE16-'Location-adjusted data'!$U16</f>
        <v>18.625757</v>
      </c>
      <c r="AF16" s="69">
        <f>'Raw data'!AF16-'Location-adjusted data'!$U16</f>
        <v>57.625757</v>
      </c>
      <c r="AG16" s="8">
        <v>6.3217119999999998</v>
      </c>
      <c r="AH16" s="8">
        <v>7.4908530000000004</v>
      </c>
      <c r="AI16" s="8">
        <v>8.6599930000000001</v>
      </c>
    </row>
    <row r="17" spans="1:38" x14ac:dyDescent="0.35">
      <c r="A17" t="s">
        <v>71</v>
      </c>
      <c r="B17" s="18">
        <v>18.560855140338781</v>
      </c>
      <c r="C17">
        <v>22</v>
      </c>
      <c r="D17" s="4">
        <v>1.092344</v>
      </c>
      <c r="E17" s="4">
        <v>2.6383E-2</v>
      </c>
      <c r="F17" s="4">
        <v>2.9797236724572422</v>
      </c>
      <c r="G17" s="4">
        <v>0.11147363788609128</v>
      </c>
      <c r="H17" s="4">
        <v>25.071304999999999</v>
      </c>
      <c r="I17" s="4">
        <v>0.50553700000000001</v>
      </c>
      <c r="J17" s="54">
        <f>'Raw data'!J17-'Location-adjusted data'!$U17</f>
        <v>12.534337000000001</v>
      </c>
      <c r="K17" s="54">
        <f>'Raw data'!K17-'Location-adjusted data'!$U17</f>
        <v>15.534337000000001</v>
      </c>
      <c r="L17" s="54">
        <f>'Raw data'!L17-'Location-adjusted data'!$U17</f>
        <v>18.534337000000001</v>
      </c>
      <c r="M17" s="54">
        <f>'Raw data'!M17-'Location-adjusted data'!$U17</f>
        <v>1.5343370000000007</v>
      </c>
      <c r="N17" s="54">
        <f>'Raw data'!N17-'Location-adjusted data'!$U17</f>
        <v>1.5343370000000007</v>
      </c>
      <c r="O17" s="54">
        <f>'Raw data'!O17-'Location-adjusted data'!$U17</f>
        <v>1.5343370000000007</v>
      </c>
      <c r="P17" s="2"/>
      <c r="Q17" s="2">
        <v>0.661026</v>
      </c>
      <c r="R17" s="2">
        <v>6.1440000000000002E-3</v>
      </c>
      <c r="S17" s="2">
        <v>1.7585398385721327</v>
      </c>
      <c r="T17" s="2">
        <v>4.7811207986988707E-2</v>
      </c>
      <c r="U17" s="2">
        <v>24.465662999999999</v>
      </c>
      <c r="V17" s="2">
        <v>0.235431</v>
      </c>
      <c r="W17" s="64">
        <f>'Raw data'!W17-'Location-adjusted data'!$U17</f>
        <v>3.5343370000000007</v>
      </c>
      <c r="X17" s="64">
        <f>'Raw data'!X17-'Location-adjusted data'!$U17</f>
        <v>6.5343370000000007</v>
      </c>
      <c r="Y17" s="64">
        <f>'Raw data'!Y17-'Location-adjusted data'!$U17</f>
        <v>6.5343370000000007</v>
      </c>
      <c r="Z17" s="64">
        <f>'Raw data'!Z17-'Location-adjusted data'!$U17</f>
        <v>0.53433700000000073</v>
      </c>
      <c r="AA17" s="64">
        <f>'Raw data'!AA17-'Location-adjusted data'!$U17</f>
        <v>0.53433700000000073</v>
      </c>
      <c r="AB17" s="64">
        <f>'Raw data'!AB17-'Location-adjusted data'!$U17</f>
        <v>1.5343370000000007</v>
      </c>
      <c r="AC17" s="2"/>
      <c r="AD17" s="69">
        <f>'Raw data'!AD17-'Location-adjusted data'!$U17</f>
        <v>13.534337000000001</v>
      </c>
      <c r="AE17" s="69">
        <f>'Raw data'!AE17-'Location-adjusted data'!$U17</f>
        <v>20.534337000000001</v>
      </c>
      <c r="AF17" s="69">
        <f>'Raw data'!AF17-'Location-adjusted data'!$U17</f>
        <v>58.534337000000001</v>
      </c>
      <c r="AG17" s="8">
        <v>11.55026</v>
      </c>
      <c r="AH17" s="8">
        <v>12.788539999999999</v>
      </c>
      <c r="AI17" s="8">
        <v>14.026820000000001</v>
      </c>
    </row>
    <row r="18" spans="1:38" x14ac:dyDescent="0.35">
      <c r="A18" t="s">
        <v>72</v>
      </c>
      <c r="B18" s="18">
        <v>1.0998833668543289</v>
      </c>
      <c r="C18">
        <v>3</v>
      </c>
      <c r="D18" s="4">
        <v>0.96255999999999997</v>
      </c>
      <c r="E18" s="4">
        <v>1.2160000000000001E-2</v>
      </c>
      <c r="F18" s="4">
        <v>1.919563717187994</v>
      </c>
      <c r="G18" s="4">
        <v>0.18914526985470856</v>
      </c>
      <c r="H18" s="4">
        <v>5.2614299999999998</v>
      </c>
      <c r="I18" s="4">
        <v>0.99377000000000004</v>
      </c>
      <c r="J18" s="54">
        <f>'Raw data'!J18-'Location-adjusted data'!$U18</f>
        <v>5.1883699999999999</v>
      </c>
      <c r="K18" s="54">
        <f>'Raw data'!K18-'Location-adjusted data'!$U18</f>
        <v>7.1883699999999999</v>
      </c>
      <c r="L18" s="54">
        <f>'Raw data'!L18-'Location-adjusted data'!$U18</f>
        <v>7.1883699999999999</v>
      </c>
      <c r="M18" s="54">
        <f>'Raw data'!M18-'Location-adjusted data'!$U18</f>
        <v>1.1883699999999999</v>
      </c>
      <c r="N18" s="54">
        <f>'Raw data'!N18-'Location-adjusted data'!$U18</f>
        <v>1.1883699999999999</v>
      </c>
      <c r="O18" s="54">
        <f>'Raw data'!O18-'Location-adjusted data'!$U18</f>
        <v>1.1883699999999999</v>
      </c>
      <c r="P18" s="2"/>
      <c r="Q18" s="2">
        <v>0.70294900000000005</v>
      </c>
      <c r="R18" s="2">
        <v>4.7819999999999998E-3</v>
      </c>
      <c r="S18" s="2">
        <v>1.5087664013018953</v>
      </c>
      <c r="T18" s="2">
        <v>5.5418693069671524E-2</v>
      </c>
      <c r="U18" s="2">
        <v>4.8116300000000001</v>
      </c>
      <c r="V18" s="2">
        <v>0.26606200000000002</v>
      </c>
      <c r="W18" s="64">
        <f>'Raw data'!W18-'Location-adjusted data'!$U18</f>
        <v>3.1883699999999999</v>
      </c>
      <c r="X18" s="64">
        <f>'Raw data'!X18-'Location-adjusted data'!$U18</f>
        <v>4.1883699999999999</v>
      </c>
      <c r="Y18" s="64">
        <f>'Raw data'!Y18-'Location-adjusted data'!$U18</f>
        <v>5.1883699999999999</v>
      </c>
      <c r="Z18" s="64">
        <f>'Raw data'!Z18-'Location-adjusted data'!$U18</f>
        <v>1.1883699999999999</v>
      </c>
      <c r="AA18" s="64">
        <f>'Raw data'!AA18-'Location-adjusted data'!$U18</f>
        <v>1.1883699999999999</v>
      </c>
      <c r="AB18" s="64">
        <f>'Raw data'!AB18-'Location-adjusted data'!$U18</f>
        <v>1.1883699999999999</v>
      </c>
      <c r="AC18" s="17"/>
      <c r="AD18" s="69">
        <f>'Raw data'!AD18-'Location-adjusted data'!$U18</f>
        <v>7.1883699999999999</v>
      </c>
      <c r="AE18" s="69">
        <f>'Raw data'!AE18-'Location-adjusted data'!$U18</f>
        <v>9.188369999999999</v>
      </c>
      <c r="AF18" s="69">
        <f>'Raw data'!AF18-'Location-adjusted data'!$U18</f>
        <v>17.188369999999999</v>
      </c>
      <c r="AG18" s="8">
        <v>4.9445670000000002</v>
      </c>
      <c r="AH18" s="8">
        <v>7.5622870000000004</v>
      </c>
      <c r="AI18" s="8">
        <v>10.180009999999999</v>
      </c>
    </row>
    <row r="19" spans="1:38" x14ac:dyDescent="0.35">
      <c r="A19" t="s">
        <v>73</v>
      </c>
      <c r="B19" s="18">
        <v>0.96710788700568218</v>
      </c>
      <c r="C19">
        <v>3</v>
      </c>
      <c r="D19" s="4">
        <v>0.8226</v>
      </c>
      <c r="E19" s="4">
        <v>1.0240000000000001E-2</v>
      </c>
      <c r="F19" s="4">
        <v>1.5999270228199738</v>
      </c>
      <c r="G19" s="4">
        <v>9.9243401120823999E-2</v>
      </c>
      <c r="H19" s="4">
        <v>4.8587600000000002</v>
      </c>
      <c r="I19" s="4">
        <v>0.50422</v>
      </c>
      <c r="J19" s="54">
        <f>'Raw data'!J19-'Location-adjusted data'!$U19</f>
        <v>5.3113599999999996</v>
      </c>
      <c r="K19" s="54">
        <f>'Raw data'!K19-'Location-adjusted data'!$U19</f>
        <v>6.3113599999999996</v>
      </c>
      <c r="L19" s="54">
        <f>'Raw data'!L19-'Location-adjusted data'!$U19</f>
        <v>8.3113600000000005</v>
      </c>
      <c r="M19" s="54">
        <f>'Raw data'!M19-'Location-adjusted data'!$U19</f>
        <v>1.3113599999999996</v>
      </c>
      <c r="N19" s="54">
        <f>'Raw data'!N19-'Location-adjusted data'!$U19</f>
        <v>1.3113599999999996</v>
      </c>
      <c r="O19" s="54">
        <f>'Raw data'!O19-'Location-adjusted data'!$U19</f>
        <v>1.3113599999999996</v>
      </c>
      <c r="P19" s="2"/>
      <c r="Q19" s="2">
        <v>0.77917999999999998</v>
      </c>
      <c r="R19" s="2">
        <v>2.3779999999999999E-2</v>
      </c>
      <c r="S19" s="2">
        <v>1.4202594542035794</v>
      </c>
      <c r="T19" s="2">
        <v>0.22716056149190197</v>
      </c>
      <c r="U19" s="2">
        <v>4.6886400000000004</v>
      </c>
      <c r="V19" s="2">
        <v>1.22742</v>
      </c>
      <c r="W19" s="64">
        <f>'Raw data'!W19-'Location-adjusted data'!$U19</f>
        <v>4.3113599999999996</v>
      </c>
      <c r="X19" s="64">
        <f>'Raw data'!X19-'Location-adjusted data'!$U19</f>
        <v>4.3113599999999996</v>
      </c>
      <c r="Y19" s="64">
        <f>'Raw data'!Y19-'Location-adjusted data'!$U19</f>
        <v>6.3113599999999996</v>
      </c>
      <c r="Z19" s="64">
        <f>'Raw data'!Z19-'Location-adjusted data'!$U19</f>
        <v>1.3113599999999996</v>
      </c>
      <c r="AA19" s="64">
        <f>'Raw data'!AA19-'Location-adjusted data'!$U19</f>
        <v>1.3113599999999996</v>
      </c>
      <c r="AB19" s="64">
        <f>'Raw data'!AB19-'Location-adjusted data'!$U19</f>
        <v>1.3113599999999996</v>
      </c>
      <c r="AC19" s="17"/>
      <c r="AD19" s="69">
        <f>'Raw data'!AD19-'Location-adjusted data'!$U19</f>
        <v>-0.68864000000000036</v>
      </c>
      <c r="AE19" s="69">
        <f>'Raw data'!AE19-'Location-adjusted data'!$U19</f>
        <v>7.3113599999999996</v>
      </c>
      <c r="AF19" s="69">
        <f>'Raw data'!AF19-'Location-adjusted data'!$U19</f>
        <v>9.3113600000000005</v>
      </c>
      <c r="AG19" s="8">
        <v>4.836735</v>
      </c>
      <c r="AH19" s="8">
        <v>7.195684</v>
      </c>
      <c r="AI19" s="8">
        <v>9.5546330000000008</v>
      </c>
    </row>
    <row r="20" spans="1:38" x14ac:dyDescent="0.35">
      <c r="A20" s="47" t="s">
        <v>20</v>
      </c>
      <c r="B20" s="18">
        <v>46.585976265806636</v>
      </c>
      <c r="C20">
        <v>59</v>
      </c>
      <c r="D20" s="4">
        <v>1.5115689999999999</v>
      </c>
      <c r="E20" s="4">
        <v>3.9259999999999998E-3</v>
      </c>
      <c r="F20" s="4">
        <v>3.8881695750305041</v>
      </c>
      <c r="G20" s="4">
        <v>0.12919408449947048</v>
      </c>
      <c r="H20" s="4">
        <v>58.944811999999999</v>
      </c>
      <c r="I20" s="4">
        <v>0.60297900000000004</v>
      </c>
      <c r="J20" s="54">
        <f>'Raw data'!J20-'Location-adjusted data'!$U20</f>
        <v>11.307813000000003</v>
      </c>
      <c r="K20" s="54">
        <f>'Raw data'!K20-'Location-adjusted data'!$U20</f>
        <v>14.307813000000003</v>
      </c>
      <c r="L20" s="54">
        <f>'Raw data'!L20-'Location-adjusted data'!$U20</f>
        <v>16.307813000000003</v>
      </c>
      <c r="M20" s="54">
        <f>'Raw data'!M20-'Location-adjusted data'!$U20</f>
        <v>1.307813000000003</v>
      </c>
      <c r="N20" s="54">
        <f>'Raw data'!N20-'Location-adjusted data'!$U20</f>
        <v>1.307813000000003</v>
      </c>
      <c r="O20" s="54">
        <f>'Raw data'!O20-'Location-adjusted data'!$U20</f>
        <v>2.307813000000003</v>
      </c>
      <c r="P20" s="2"/>
      <c r="Q20" s="2">
        <v>1.320697</v>
      </c>
      <c r="R20" s="2">
        <v>2.212E-3</v>
      </c>
      <c r="S20" s="2">
        <v>3.6228129980845813</v>
      </c>
      <c r="T20" s="2">
        <v>9.8477970431203446E-2</v>
      </c>
      <c r="U20" s="2">
        <v>58.692186999999997</v>
      </c>
      <c r="V20" s="2">
        <v>0.44441199999999997</v>
      </c>
      <c r="W20" s="64">
        <f>'Raw data'!W20-'Location-adjusted data'!$U20</f>
        <v>5.307813000000003</v>
      </c>
      <c r="X20" s="64">
        <f>'Raw data'!X20-'Location-adjusted data'!$U20</f>
        <v>6.307813000000003</v>
      </c>
      <c r="Y20" s="64">
        <f>'Raw data'!Y20-'Location-adjusted data'!$U20</f>
        <v>10.307813000000003</v>
      </c>
      <c r="Z20" s="64">
        <f>'Raw data'!Z20-'Location-adjusted data'!$U20</f>
        <v>0.307813000000003</v>
      </c>
      <c r="AA20" s="64">
        <f>'Raw data'!AA20-'Location-adjusted data'!$U20</f>
        <v>1.307813000000003</v>
      </c>
      <c r="AB20" s="64">
        <f>'Raw data'!AB20-'Location-adjusted data'!$U20</f>
        <v>1.307813000000003</v>
      </c>
      <c r="AC20" s="2"/>
      <c r="AD20" s="69">
        <f>'Raw data'!AD20-'Location-adjusted data'!$U20</f>
        <v>8.307813000000003</v>
      </c>
      <c r="AE20" s="69">
        <f>'Raw data'!AE20-'Location-adjusted data'!$U20</f>
        <v>16.307813000000003</v>
      </c>
      <c r="AF20" s="69">
        <f>'Raw data'!AF20-'Location-adjusted data'!$U20</f>
        <v>25.307813000000003</v>
      </c>
      <c r="AG20" s="8">
        <v>6.2943519999999999</v>
      </c>
      <c r="AH20" s="8">
        <v>7.7682159999999998</v>
      </c>
      <c r="AI20" s="8">
        <v>9.2420799999999996</v>
      </c>
    </row>
    <row r="21" spans="1:38" x14ac:dyDescent="0.35">
      <c r="A21" s="47" t="s">
        <v>21</v>
      </c>
      <c r="B21" s="18">
        <v>42.330901557405966</v>
      </c>
      <c r="C21">
        <v>51</v>
      </c>
      <c r="D21" s="4">
        <v>1.462307</v>
      </c>
      <c r="E21" s="4">
        <v>3.9420000000000002E-3</v>
      </c>
      <c r="F21" s="4">
        <v>3.7752954595463333</v>
      </c>
      <c r="G21" s="4">
        <v>0.11619563718042049</v>
      </c>
      <c r="H21" s="4">
        <v>53.565983000000003</v>
      </c>
      <c r="I21" s="4">
        <v>0.54091900000000004</v>
      </c>
      <c r="J21" s="54">
        <f>'Raw data'!J21-'Location-adjusted data'!$U21</f>
        <v>10.847535000000001</v>
      </c>
      <c r="K21" s="54">
        <f>'Raw data'!K21-'Location-adjusted data'!$U21</f>
        <v>12.847535000000001</v>
      </c>
      <c r="L21" s="54">
        <f>'Raw data'!L21-'Location-adjusted data'!$U21</f>
        <v>18.847535000000001</v>
      </c>
      <c r="M21" s="54">
        <f>'Raw data'!M21-'Location-adjusted data'!$U21</f>
        <v>0.84753500000000059</v>
      </c>
      <c r="N21" s="54">
        <f>'Raw data'!N21-'Location-adjusted data'!$U21</f>
        <v>1.8475350000000006</v>
      </c>
      <c r="O21" s="54">
        <f>'Raw data'!O21-'Location-adjusted data'!$U21</f>
        <v>1.8475350000000006</v>
      </c>
      <c r="P21" s="2"/>
      <c r="Q21" s="2">
        <v>1.1983200000000001</v>
      </c>
      <c r="R21" s="2">
        <v>2.6329999999999999E-3</v>
      </c>
      <c r="S21" s="2">
        <v>2.8440935461751833</v>
      </c>
      <c r="T21" s="2">
        <v>5.9143235361669218E-2</v>
      </c>
      <c r="U21" s="2">
        <v>53.152464999999999</v>
      </c>
      <c r="V21" s="2">
        <v>0.28487299999999999</v>
      </c>
      <c r="W21" s="64">
        <f>'Raw data'!W21-'Location-adjusted data'!$U21</f>
        <v>4.8475350000000006</v>
      </c>
      <c r="X21" s="64">
        <f>'Raw data'!X21-'Location-adjusted data'!$U21</f>
        <v>7.8475350000000006</v>
      </c>
      <c r="Y21" s="64">
        <f>'Raw data'!Y21-'Location-adjusted data'!$U21</f>
        <v>8.8475350000000006</v>
      </c>
      <c r="Z21" s="64">
        <f>'Raw data'!Z21-'Location-adjusted data'!$U21</f>
        <v>0.84753500000000059</v>
      </c>
      <c r="AA21" s="64">
        <f>'Raw data'!AA21-'Location-adjusted data'!$U21</f>
        <v>0.84753500000000059</v>
      </c>
      <c r="AB21" s="64">
        <f>'Raw data'!AB21-'Location-adjusted data'!$U21</f>
        <v>1.8475350000000006</v>
      </c>
      <c r="AC21" s="17"/>
      <c r="AD21" s="69">
        <f>'Raw data'!AD21-'Location-adjusted data'!$U21</f>
        <v>10.847535000000001</v>
      </c>
      <c r="AE21" s="69">
        <f>'Raw data'!AE21-'Location-adjusted data'!$U21</f>
        <v>14.847535000000001</v>
      </c>
      <c r="AF21" s="69">
        <f>'Raw data'!AF21-'Location-adjusted data'!$U21</f>
        <v>43.847535000000001</v>
      </c>
      <c r="AG21" s="8">
        <v>6.1070700000000002</v>
      </c>
      <c r="AH21" s="8">
        <v>8.2471800000000002</v>
      </c>
      <c r="AI21" s="8">
        <v>10.38729</v>
      </c>
    </row>
    <row r="22" spans="1:38" x14ac:dyDescent="0.35">
      <c r="A22" s="47" t="s">
        <v>39</v>
      </c>
      <c r="B22" s="18">
        <v>39.281650546168954</v>
      </c>
      <c r="C22">
        <v>439</v>
      </c>
      <c r="D22" s="4">
        <f>'Raw data'!D22</f>
        <v>30.85</v>
      </c>
      <c r="E22" s="38">
        <f>'Raw data'!E22</f>
        <v>4.2119999999999998E-2</v>
      </c>
      <c r="F22" s="3">
        <f>'Raw data'!F22</f>
        <v>208.65950159255638</v>
      </c>
      <c r="G22" s="4">
        <f>'Raw data'!G22</f>
        <v>1.0255292170847183</v>
      </c>
      <c r="H22" s="4">
        <f>'Raw data'!H22</f>
        <v>486.5</v>
      </c>
      <c r="I22" s="4">
        <f>'Raw data'!I22</f>
        <v>2.3450000000000002</v>
      </c>
      <c r="J22" s="54">
        <f>'Raw data'!J22-'Location-adjusted data'!$U22</f>
        <v>1336.9</v>
      </c>
      <c r="K22" s="54">
        <f>'Raw data'!K22-'Location-adjusted data'!$U22</f>
        <v>1651.9</v>
      </c>
      <c r="L22" s="54">
        <f>'Raw data'!L22-'Location-adjusted data'!$U22</f>
        <v>1757.9</v>
      </c>
      <c r="M22" s="54">
        <f>'Raw data'!M22-'Location-adjusted data'!$U22</f>
        <v>168.89999999999998</v>
      </c>
      <c r="N22" s="54">
        <f>'Raw data'!N22-'Location-adjusted data'!$U22</f>
        <v>179.89999999999998</v>
      </c>
      <c r="O22" s="54">
        <f>'Raw data'!O22-'Location-adjusted data'!$U22</f>
        <v>185.89999999999998</v>
      </c>
      <c r="P22" s="2"/>
      <c r="Q22" s="49">
        <f>'Raw data'!Q22</f>
        <v>2.742</v>
      </c>
      <c r="R22" s="2">
        <f>'Raw data'!R22</f>
        <v>2.7710000000000001E-4</v>
      </c>
      <c r="S22">
        <f>'Raw data'!S22</f>
        <v>36.090141629741254</v>
      </c>
      <c r="T22" s="2">
        <f>'Raw data'!T22</f>
        <v>8.3731927959373259E-2</v>
      </c>
      <c r="U22" s="2">
        <f>'Raw data'!U22</f>
        <v>444.1</v>
      </c>
      <c r="V22">
        <f>'Raw data'!V22</f>
        <v>0.1739</v>
      </c>
      <c r="W22" s="64">
        <f>'Raw data'!W22-'Location-adjusted data'!$U22</f>
        <v>8.8999999999999773</v>
      </c>
      <c r="X22" s="64">
        <f>'Raw data'!X22-'Location-adjusted data'!$U22</f>
        <v>28.899999999999977</v>
      </c>
      <c r="Y22" s="64">
        <f>'Raw data'!Y22-'Location-adjusted data'!$U22</f>
        <v>43.899999999999977</v>
      </c>
      <c r="Z22" s="64">
        <f>'Raw data'!Z22-'Location-adjusted data'!$U22</f>
        <v>0.89999999999997726</v>
      </c>
      <c r="AA22" s="64">
        <f>'Raw data'!AA22-'Location-adjusted data'!$U22</f>
        <v>1.8999999999999773</v>
      </c>
      <c r="AB22" s="64">
        <f>'Raw data'!AB22-'Location-adjusted data'!$U22</f>
        <v>3.8999999999999773</v>
      </c>
      <c r="AD22" s="69">
        <f>'Raw data'!AD22-'Location-adjusted data'!$U22</f>
        <v>1762.9</v>
      </c>
      <c r="AE22" s="69">
        <f>'Raw data'!AE22-'Location-adjusted data'!$U22</f>
        <v>2344.9</v>
      </c>
      <c r="AF22" s="69">
        <f>'Raw data'!AF22-'Location-adjusted data'!$U22</f>
        <v>2486.9</v>
      </c>
      <c r="AG22" s="8">
        <f>'Raw data'!AG22</f>
        <v>108.0479</v>
      </c>
      <c r="AH22" s="8">
        <f>'Raw data'!AH22</f>
        <v>114.7531</v>
      </c>
      <c r="AI22" s="8">
        <f>'Raw data'!AI22</f>
        <v>121.45829999999999</v>
      </c>
      <c r="AK22" s="72"/>
      <c r="AL22" s="72"/>
    </row>
    <row r="23" spans="1:38" ht="14.5" customHeight="1" x14ac:dyDescent="0.35">
      <c r="B23" s="18"/>
      <c r="D23" s="3"/>
      <c r="E23" s="3"/>
      <c r="F23" s="4"/>
      <c r="G23" s="3"/>
      <c r="H23" s="3"/>
      <c r="I23" s="3"/>
      <c r="J23" s="54"/>
      <c r="K23" s="54"/>
      <c r="L23" s="54"/>
      <c r="M23" s="54"/>
      <c r="N23" s="54"/>
      <c r="O23" s="54"/>
      <c r="P23" s="2"/>
      <c r="W23" s="64"/>
      <c r="X23" s="64"/>
      <c r="Y23" s="64"/>
      <c r="Z23" s="64"/>
      <c r="AA23" s="64"/>
      <c r="AB23" s="64"/>
      <c r="AD23" s="69"/>
      <c r="AE23" s="69"/>
      <c r="AF23" s="69"/>
      <c r="AG23" s="8"/>
      <c r="AH23" s="8"/>
      <c r="AI23" s="8"/>
      <c r="AK23" s="72"/>
      <c r="AL23" s="72"/>
    </row>
    <row r="24" spans="1:38" x14ac:dyDescent="0.35">
      <c r="A24" s="1" t="s">
        <v>77</v>
      </c>
      <c r="B24" s="18"/>
      <c r="D24" s="3"/>
      <c r="E24" s="3"/>
      <c r="F24" s="4"/>
      <c r="G24" s="3"/>
      <c r="H24" s="3"/>
      <c r="I24" s="3"/>
      <c r="J24" s="54"/>
      <c r="K24" s="54"/>
      <c r="L24" s="54"/>
      <c r="M24" s="54"/>
      <c r="N24" s="54"/>
      <c r="O24" s="54"/>
      <c r="P24" s="2"/>
      <c r="W24" s="64"/>
      <c r="X24" s="64"/>
      <c r="Y24" s="64"/>
      <c r="Z24" s="64"/>
      <c r="AA24" s="64"/>
      <c r="AB24" s="64"/>
      <c r="AD24" s="69"/>
      <c r="AE24" s="69"/>
      <c r="AF24" s="69"/>
      <c r="AG24" s="8"/>
      <c r="AH24" s="8"/>
      <c r="AI24" s="8"/>
      <c r="AK24" s="72"/>
      <c r="AL24" s="72"/>
    </row>
    <row r="25" spans="1:38" x14ac:dyDescent="0.35">
      <c r="A25" s="47" t="s">
        <v>14</v>
      </c>
      <c r="B25" s="18">
        <v>48.241253463360387</v>
      </c>
      <c r="C25">
        <v>59</v>
      </c>
      <c r="D25" s="4">
        <v>1.70075</v>
      </c>
      <c r="E25" s="3">
        <v>5.7229999999999998E-3</v>
      </c>
      <c r="F25" s="4">
        <v>3.9098334106240902</v>
      </c>
      <c r="G25" s="4">
        <v>0.11665813187747169</v>
      </c>
      <c r="H25" s="4">
        <v>62.469110999999998</v>
      </c>
      <c r="I25" s="4">
        <v>0.57527099999999998</v>
      </c>
      <c r="J25" s="54">
        <f>'Raw data'!J25-'Location-adjusted data'!$U25</f>
        <v>11.048523000000003</v>
      </c>
      <c r="K25" s="54">
        <f>'Raw data'!K25-'Location-adjusted data'!$U25</f>
        <v>12.048523000000003</v>
      </c>
      <c r="L25" s="54">
        <f>'Raw data'!L25-'Location-adjusted data'!$U25</f>
        <v>19.048523000000003</v>
      </c>
      <c r="M25" s="54">
        <f>'Raw data'!M25-'Location-adjusted data'!$U25</f>
        <v>2.048523000000003</v>
      </c>
      <c r="N25" s="54">
        <f>'Raw data'!N25-'Location-adjusted data'!$U25</f>
        <v>2.048523000000003</v>
      </c>
      <c r="O25" s="54">
        <f>'Raw data'!O25-'Location-adjusted data'!$U25</f>
        <v>2.048523000000003</v>
      </c>
      <c r="P25" s="2"/>
      <c r="Q25" s="2">
        <v>1.344287</v>
      </c>
      <c r="R25" s="2">
        <v>4.862E-3</v>
      </c>
      <c r="S25" s="2">
        <v>2.7725249805256089</v>
      </c>
      <c r="T25" s="2">
        <v>6.6043104298299973E-2</v>
      </c>
      <c r="U25" s="2">
        <v>61.951476999999997</v>
      </c>
      <c r="V25" s="2">
        <v>0.33709499999999998</v>
      </c>
      <c r="W25" s="64">
        <f>'Raw data'!W25-'Location-adjusted data'!$U25</f>
        <v>5.048523000000003</v>
      </c>
      <c r="X25" s="64">
        <f>'Raw data'!X25-'Location-adjusted data'!$U25</f>
        <v>8.048523000000003</v>
      </c>
      <c r="Y25" s="64">
        <f>'Raw data'!Y25-'Location-adjusted data'!$U25</f>
        <v>15.048523000000003</v>
      </c>
      <c r="Z25" s="64">
        <f>'Raw data'!Z25-'Location-adjusted data'!$U25</f>
        <v>1.048523000000003</v>
      </c>
      <c r="AA25" s="64">
        <f>'Raw data'!AA25-'Location-adjusted data'!$U25</f>
        <v>1.048523000000003</v>
      </c>
      <c r="AB25" s="64">
        <f>'Raw data'!AB25-'Location-adjusted data'!$U25</f>
        <v>1.048523000000003</v>
      </c>
      <c r="AD25" s="69">
        <f>'Raw data'!AD25-'Location-adjusted data'!$U25</f>
        <v>13.048523000000003</v>
      </c>
      <c r="AE25" s="69">
        <f>'Raw data'!AE25-'Location-adjusted data'!$U25</f>
        <v>42.048523000000003</v>
      </c>
      <c r="AF25" s="69">
        <f>'Raw data'!AF25-'Location-adjusted data'!$U25</f>
        <v>81.048523000000003</v>
      </c>
      <c r="AG25" s="8">
        <v>9.8706589999999998</v>
      </c>
      <c r="AH25" s="8">
        <v>12.37083</v>
      </c>
      <c r="AI25" s="8">
        <v>14.87101</v>
      </c>
    </row>
    <row r="26" spans="1:38" x14ac:dyDescent="0.35">
      <c r="A26" s="47" t="s">
        <v>15</v>
      </c>
      <c r="B26" s="18">
        <v>43.395902258270937</v>
      </c>
      <c r="C26">
        <v>51</v>
      </c>
      <c r="D26" s="4">
        <v>1.5716600000000001</v>
      </c>
      <c r="E26" s="3">
        <v>4.7200000000000002E-3</v>
      </c>
      <c r="F26" s="4">
        <v>4.0030524265410286</v>
      </c>
      <c r="G26" s="4">
        <v>0.11220277458921053</v>
      </c>
      <c r="H26" s="4">
        <v>54.377082000000001</v>
      </c>
      <c r="I26" s="4">
        <v>0.52537400000000001</v>
      </c>
      <c r="J26" s="54">
        <f>'Raw data'!J26-'Location-adjusted data'!$U26</f>
        <v>11.078142999999997</v>
      </c>
      <c r="K26" s="54">
        <f>'Raw data'!K26-'Location-adjusted data'!$U26</f>
        <v>16.078142999999997</v>
      </c>
      <c r="L26" s="54">
        <f>'Raw data'!L26-'Location-adjusted data'!$U26</f>
        <v>17.078142999999997</v>
      </c>
      <c r="M26" s="54">
        <f>'Raw data'!M26-'Location-adjusted data'!$U26</f>
        <v>2.0781429999999972</v>
      </c>
      <c r="N26" s="54">
        <f>'Raw data'!N26-'Location-adjusted data'!$U26</f>
        <v>2.0781429999999972</v>
      </c>
      <c r="O26" s="54">
        <f>'Raw data'!O26-'Location-adjusted data'!$U26</f>
        <v>2.0781429999999972</v>
      </c>
      <c r="P26" s="2"/>
      <c r="Q26" s="2">
        <v>1.263012</v>
      </c>
      <c r="R26" s="2">
        <v>3.7230000000000002E-3</v>
      </c>
      <c r="S26" s="2">
        <v>2.6681145974711442</v>
      </c>
      <c r="T26" s="2">
        <v>5.7842979523256559E-2</v>
      </c>
      <c r="U26" s="2">
        <v>53.921857000000003</v>
      </c>
      <c r="V26" s="2">
        <v>0.29164400000000001</v>
      </c>
      <c r="W26" s="64">
        <f>'Raw data'!W26-'Location-adjusted data'!$U26</f>
        <v>6.0781429999999972</v>
      </c>
      <c r="X26" s="64">
        <f>'Raw data'!X26-'Location-adjusted data'!$U26</f>
        <v>7.0781429999999972</v>
      </c>
      <c r="Y26" s="64">
        <f>'Raw data'!Y26-'Location-adjusted data'!$U26</f>
        <v>7.0781429999999972</v>
      </c>
      <c r="Z26" s="64">
        <f>'Raw data'!Z26-'Location-adjusted data'!$U26</f>
        <v>1.0781429999999972</v>
      </c>
      <c r="AA26" s="64">
        <f>'Raw data'!AA26-'Location-adjusted data'!$U26</f>
        <v>1.0781429999999972</v>
      </c>
      <c r="AB26" s="64">
        <f>'Raw data'!AB26-'Location-adjusted data'!$U26</f>
        <v>1.0781429999999972</v>
      </c>
      <c r="AD26" s="69">
        <f>'Raw data'!AD26-'Location-adjusted data'!$U26</f>
        <v>14.078142999999997</v>
      </c>
      <c r="AE26" s="69">
        <f>'Raw data'!AE26-'Location-adjusted data'!$U26</f>
        <v>19.078142999999997</v>
      </c>
      <c r="AF26" s="69">
        <f>'Raw data'!AF26-'Location-adjusted data'!$U26</f>
        <v>41.078142999999997</v>
      </c>
      <c r="AG26" s="8">
        <v>9.1706040000000009</v>
      </c>
      <c r="AH26" s="8">
        <v>11.00737</v>
      </c>
      <c r="AI26" s="8">
        <v>12.844139999999999</v>
      </c>
    </row>
    <row r="27" spans="1:38" x14ac:dyDescent="0.35">
      <c r="A27" s="47" t="s">
        <v>16</v>
      </c>
      <c r="B27" s="18">
        <v>47.816679246128395</v>
      </c>
      <c r="C27" s="16">
        <v>52.5</v>
      </c>
      <c r="D27" s="4">
        <v>1.462655</v>
      </c>
      <c r="E27" s="3">
        <v>4.0790000000000002E-3</v>
      </c>
      <c r="F27" s="4">
        <v>4.5334289979542097</v>
      </c>
      <c r="G27" s="4">
        <v>0.12766504782418292</v>
      </c>
      <c r="H27" s="4">
        <v>55.866360999999998</v>
      </c>
      <c r="I27" s="4">
        <v>0.54190799999999995</v>
      </c>
      <c r="J27" s="54">
        <f>'Raw data'!J27-'Location-adjusted data'!$U27</f>
        <v>16.347777000000001</v>
      </c>
      <c r="K27" s="54">
        <f>'Raw data'!K27-'Location-adjusted data'!$U27</f>
        <v>23.347777000000001</v>
      </c>
      <c r="L27" s="54">
        <f>'Raw data'!L27-'Location-adjusted data'!$U27</f>
        <v>27.347777000000001</v>
      </c>
      <c r="M27" s="54">
        <f>'Raw data'!M27-'Location-adjusted data'!$U27</f>
        <v>1.3477770000000007</v>
      </c>
      <c r="N27" s="54">
        <f>'Raw data'!N27-'Location-adjusted data'!$U27</f>
        <v>1.3477770000000007</v>
      </c>
      <c r="O27" s="54">
        <f>'Raw data'!O27-'Location-adjusted data'!$U27</f>
        <v>1.3477770000000007</v>
      </c>
      <c r="P27" s="2"/>
      <c r="Q27" s="2">
        <v>1.3617239999999999</v>
      </c>
      <c r="R27" s="2">
        <v>2.526E-3</v>
      </c>
      <c r="S27" s="2">
        <v>3.4894769620038355</v>
      </c>
      <c r="T27" s="2">
        <v>8.7507630351712273E-2</v>
      </c>
      <c r="U27" s="2">
        <v>55.652222999999999</v>
      </c>
      <c r="V27" s="2">
        <v>0.408057</v>
      </c>
      <c r="W27" s="64">
        <f>'Raw data'!W27-'Location-adjusted data'!$U27</f>
        <v>5.3477770000000007</v>
      </c>
      <c r="X27" s="64">
        <f>'Raw data'!X27-'Location-adjusted data'!$U27</f>
        <v>8.3477770000000007</v>
      </c>
      <c r="Y27" s="64">
        <f>'Raw data'!Y27-'Location-adjusted data'!$U27</f>
        <v>8.3477770000000007</v>
      </c>
      <c r="Z27" s="64">
        <f>'Raw data'!Z27-'Location-adjusted data'!$U27</f>
        <v>0.34777700000000067</v>
      </c>
      <c r="AA27" s="64">
        <f>'Raw data'!AA27-'Location-adjusted data'!$U27</f>
        <v>1.3477770000000007</v>
      </c>
      <c r="AB27" s="64">
        <f>'Raw data'!AB27-'Location-adjusted data'!$U27</f>
        <v>1.3477770000000007</v>
      </c>
      <c r="AD27" s="69">
        <f>'Raw data'!AD27-'Location-adjusted data'!$U27</f>
        <v>5.3477770000000007</v>
      </c>
      <c r="AE27" s="69">
        <f>'Raw data'!AE27-'Location-adjusted data'!$U27</f>
        <v>13.347777000000001</v>
      </c>
      <c r="AF27" s="69">
        <f>'Raw data'!AF27-'Location-adjusted data'!$U27</f>
        <v>22.347777000000001</v>
      </c>
      <c r="AG27" s="8">
        <v>4.3133670000000004</v>
      </c>
      <c r="AH27" s="8">
        <v>7.5118239999999998</v>
      </c>
      <c r="AI27" s="8">
        <v>10.710279999999999</v>
      </c>
    </row>
    <row r="28" spans="1:38" x14ac:dyDescent="0.35">
      <c r="A28" s="47" t="s">
        <v>17</v>
      </c>
      <c r="B28" s="18">
        <v>42.924615185637215</v>
      </c>
      <c r="C28">
        <v>48</v>
      </c>
      <c r="D28" s="4">
        <v>1.5422340000000001</v>
      </c>
      <c r="E28" s="3">
        <v>6.4910000000000002E-3</v>
      </c>
      <c r="F28" s="4">
        <v>4.5899432286924027</v>
      </c>
      <c r="G28" s="4">
        <v>0.16123202405834144</v>
      </c>
      <c r="H28" s="4">
        <v>50.790145000000003</v>
      </c>
      <c r="I28" s="4">
        <v>0.69842700000000002</v>
      </c>
      <c r="J28" s="54">
        <f>'Raw data'!J28-'Location-adjusted data'!$U28</f>
        <v>27.29</v>
      </c>
      <c r="K28" s="54">
        <f>'Raw data'!K28-'Location-adjusted data'!$U28</f>
        <v>38.29</v>
      </c>
      <c r="L28" s="54">
        <f>'Raw data'!L28-'Location-adjusted data'!$U28</f>
        <v>49.29</v>
      </c>
      <c r="M28" s="54">
        <f>'Raw data'!M28-'Location-adjusted data'!$U28</f>
        <v>2.2899999999999991</v>
      </c>
      <c r="N28" s="54">
        <f>'Raw data'!N28-'Location-adjusted data'!$U28</f>
        <v>2.2899999999999991</v>
      </c>
      <c r="O28" s="54">
        <f>'Raw data'!O28-'Location-adjusted data'!$U28</f>
        <v>2.2899999999999991</v>
      </c>
      <c r="P28" s="2"/>
      <c r="Q28" s="2">
        <v>1.55</v>
      </c>
      <c r="R28" s="2">
        <v>1.413E-3</v>
      </c>
      <c r="S28" s="2">
        <v>5.938994984770031</v>
      </c>
      <c r="T28" s="2">
        <v>0.15528955915887377</v>
      </c>
      <c r="U28" s="2">
        <v>50.71</v>
      </c>
      <c r="V28" s="2">
        <v>0.59589999999999999</v>
      </c>
      <c r="W28" s="64">
        <f>'Raw data'!W28-'Location-adjusted data'!$U28</f>
        <v>6.2899999999999991</v>
      </c>
      <c r="X28" s="64">
        <f>'Raw data'!X28-'Location-adjusted data'!$U28</f>
        <v>9.2899999999999991</v>
      </c>
      <c r="Y28" s="64">
        <f>'Raw data'!Y28-'Location-adjusted data'!$U28</f>
        <v>11.29</v>
      </c>
      <c r="Z28" s="64">
        <f>'Raw data'!Z28-'Location-adjusted data'!$U28</f>
        <v>0.28999999999999915</v>
      </c>
      <c r="AA28" s="64">
        <f>'Raw data'!AA28-'Location-adjusted data'!$U28</f>
        <v>1.2899999999999991</v>
      </c>
      <c r="AB28" s="64">
        <f>'Raw data'!AB28-'Location-adjusted data'!$U28</f>
        <v>1.2899999999999991</v>
      </c>
      <c r="AD28" s="69">
        <f>'Raw data'!AD28-'Location-adjusted data'!$U28</f>
        <v>43.29</v>
      </c>
      <c r="AE28" s="69">
        <f>'Raw data'!AE28-'Location-adjusted data'!$U28</f>
        <v>75.289999999999992</v>
      </c>
      <c r="AF28" s="69">
        <f>'Raw data'!AF28-'Location-adjusted data'!$U28</f>
        <v>214.29</v>
      </c>
      <c r="AG28" s="8">
        <v>13.6706</v>
      </c>
      <c r="AH28" s="8">
        <v>17.406890000000001</v>
      </c>
      <c r="AI28" s="8">
        <v>21.143180000000001</v>
      </c>
    </row>
    <row r="29" spans="1:38" x14ac:dyDescent="0.35">
      <c r="A29" s="47" t="s">
        <v>18</v>
      </c>
      <c r="B29" s="18">
        <v>21.23791660151867</v>
      </c>
      <c r="C29">
        <v>23</v>
      </c>
      <c r="D29" s="4">
        <v>1.055104</v>
      </c>
      <c r="E29" s="3">
        <v>9.0069999999999994E-3</v>
      </c>
      <c r="F29" s="4">
        <v>2.3407043343320484</v>
      </c>
      <c r="G29" s="4">
        <v>0.11903821653998976</v>
      </c>
      <c r="H29" s="4">
        <v>25.762316999999999</v>
      </c>
      <c r="I29" s="4">
        <v>0.60533199999999998</v>
      </c>
      <c r="J29" s="54">
        <f>'Raw data'!J29-'Location-adjusted data'!$U29</f>
        <v>12.248339999999999</v>
      </c>
      <c r="K29" s="54">
        <f>'Raw data'!K29-'Location-adjusted data'!$U29</f>
        <v>14.248339999999999</v>
      </c>
      <c r="L29" s="54">
        <f>'Raw data'!L29-'Location-adjusted data'!$U29</f>
        <v>14.248339999999999</v>
      </c>
      <c r="M29" s="54">
        <f>'Raw data'!M29-'Location-adjusted data'!$U29</f>
        <v>1.2483399999999989</v>
      </c>
      <c r="N29" s="54">
        <f>'Raw data'!N29-'Location-adjusted data'!$U29</f>
        <v>1.2483399999999989</v>
      </c>
      <c r="O29" s="54">
        <f>'Raw data'!O29-'Location-adjusted data'!$U29</f>
        <v>1.2483399999999989</v>
      </c>
      <c r="P29" s="2"/>
      <c r="Q29" s="2">
        <v>1.1990400000000001</v>
      </c>
      <c r="R29" s="2">
        <v>2.0889999999999999E-2</v>
      </c>
      <c r="S29" s="2">
        <v>2.6739685946411984</v>
      </c>
      <c r="T29" s="2">
        <v>1.2076508528180174</v>
      </c>
      <c r="U29" s="2">
        <v>25.751660000000001</v>
      </c>
      <c r="V29" s="2">
        <v>5.5761599999999998</v>
      </c>
      <c r="W29" s="64">
        <f>'Raw data'!W29-'Location-adjusted data'!$U29</f>
        <v>2.2483399999999989</v>
      </c>
      <c r="X29" s="64">
        <f>'Raw data'!X29-'Location-adjusted data'!$U29</f>
        <v>6.2483399999999989</v>
      </c>
      <c r="Y29" s="64">
        <f>'Raw data'!Y29-'Location-adjusted data'!$U29</f>
        <v>6.2483399999999989</v>
      </c>
      <c r="Z29" s="64">
        <f>'Raw data'!Z29-'Location-adjusted data'!$U29</f>
        <v>1.2483399999999989</v>
      </c>
      <c r="AA29" s="64">
        <f>'Raw data'!AA29-'Location-adjusted data'!$U29</f>
        <v>1.2483399999999989</v>
      </c>
      <c r="AB29" s="64">
        <f>'Raw data'!AB29-'Location-adjusted data'!$U29</f>
        <v>1.2483399999999989</v>
      </c>
      <c r="AD29" s="69">
        <f>'Raw data'!AD29-'Location-adjusted data'!$U29</f>
        <v>7.2483399999999989</v>
      </c>
      <c r="AE29" s="69">
        <f>'Raw data'!AE29-'Location-adjusted data'!$U29</f>
        <v>19.248339999999999</v>
      </c>
      <c r="AF29" s="69">
        <f>'Raw data'!AF29-'Location-adjusted data'!$U29</f>
        <v>37.248339999999999</v>
      </c>
      <c r="AG29" s="8">
        <v>7.8134030000000001</v>
      </c>
      <c r="AH29" s="8">
        <v>9.0746780000000005</v>
      </c>
      <c r="AI29" s="8">
        <v>10.33595</v>
      </c>
    </row>
    <row r="30" spans="1:38" x14ac:dyDescent="0.35">
      <c r="A30" s="47" t="s">
        <v>19</v>
      </c>
      <c r="B30" s="18">
        <v>18.116397066574635</v>
      </c>
      <c r="C30">
        <v>22</v>
      </c>
      <c r="D30" s="4">
        <v>1.1906600000000001</v>
      </c>
      <c r="E30" s="3">
        <v>6.5120000000000004E-3</v>
      </c>
      <c r="F30" s="4">
        <v>3.2194493685591832</v>
      </c>
      <c r="G30" s="4">
        <v>0.1375843215610264</v>
      </c>
      <c r="H30" s="4">
        <v>23.952396</v>
      </c>
      <c r="I30" s="4">
        <v>0.62722199999999995</v>
      </c>
      <c r="J30" s="54">
        <f>'Raw data'!J30-'Location-adjusted data'!$U30</f>
        <v>19.23875</v>
      </c>
      <c r="K30" s="54">
        <f>'Raw data'!K30-'Location-adjusted data'!$U30</f>
        <v>22.23875</v>
      </c>
      <c r="L30" s="54">
        <f>'Raw data'!L30-'Location-adjusted data'!$U30</f>
        <v>22.23875</v>
      </c>
      <c r="M30" s="54">
        <f>'Raw data'!M30-'Location-adjusted data'!$U30</f>
        <v>1.2387499999999996</v>
      </c>
      <c r="N30" s="54">
        <f>'Raw data'!N30-'Location-adjusted data'!$U30</f>
        <v>1.2387499999999996</v>
      </c>
      <c r="O30" s="54">
        <f>'Raw data'!O30-'Location-adjusted data'!$U30</f>
        <v>2.2387499999999996</v>
      </c>
      <c r="P30" s="2"/>
      <c r="Q30" s="2">
        <v>1.2186969999999999</v>
      </c>
      <c r="R30" s="2">
        <v>4.156E-3</v>
      </c>
      <c r="S30" s="2">
        <v>2.7255239775987068</v>
      </c>
      <c r="T30" s="2">
        <v>0.15780276326036358</v>
      </c>
      <c r="U30" s="2">
        <v>23.76125</v>
      </c>
      <c r="V30" s="2">
        <v>0.78747</v>
      </c>
      <c r="W30" s="64">
        <f>'Raw data'!W30-'Location-adjusted data'!$U30</f>
        <v>5.2387499999999996</v>
      </c>
      <c r="X30" s="64">
        <f>'Raw data'!X30-'Location-adjusted data'!$U30</f>
        <v>6.2387499999999996</v>
      </c>
      <c r="Y30" s="64">
        <f>'Raw data'!Y30-'Location-adjusted data'!$U30</f>
        <v>6.2387499999999996</v>
      </c>
      <c r="Z30" s="64">
        <f>'Raw data'!Z30-'Location-adjusted data'!$U30</f>
        <v>0.23874999999999957</v>
      </c>
      <c r="AA30" s="64">
        <f>'Raw data'!AA30-'Location-adjusted data'!$U30</f>
        <v>1.2387499999999996</v>
      </c>
      <c r="AB30" s="64">
        <f>'Raw data'!AB30-'Location-adjusted data'!$U30</f>
        <v>1.2387499999999996</v>
      </c>
      <c r="AD30" s="69">
        <f>'Raw data'!AD30-'Location-adjusted data'!$U30</f>
        <v>23.23875</v>
      </c>
      <c r="AE30" s="69">
        <f>'Raw data'!AE30-'Location-adjusted data'!$U30</f>
        <v>24.23875</v>
      </c>
      <c r="AF30" s="69">
        <f>'Raw data'!AF30-'Location-adjusted data'!$U30</f>
        <v>65.238749999999996</v>
      </c>
      <c r="AG30" s="8">
        <v>13.115460000000001</v>
      </c>
      <c r="AH30" s="8">
        <v>15.037280000000001</v>
      </c>
      <c r="AI30" s="8">
        <v>16.95909</v>
      </c>
    </row>
    <row r="31" spans="1:38" x14ac:dyDescent="0.35">
      <c r="A31" s="47" t="s">
        <v>68</v>
      </c>
      <c r="B31" s="18">
        <v>46.948112214247132</v>
      </c>
      <c r="C31">
        <v>54</v>
      </c>
      <c r="D31" s="4">
        <v>2.1807449999999999</v>
      </c>
      <c r="E31" s="3">
        <v>1.155E-2</v>
      </c>
      <c r="F31" s="4">
        <v>5.9209344775533177</v>
      </c>
      <c r="G31" s="4">
        <v>0.20173134924230621</v>
      </c>
      <c r="H31" s="4">
        <v>58.364164000000002</v>
      </c>
      <c r="I31" s="4">
        <v>0.91581100000000004</v>
      </c>
      <c r="J31" s="54">
        <f>'Raw data'!J31-'Location-adjusted data'!$U31</f>
        <v>30.027546000000001</v>
      </c>
      <c r="K31" s="54">
        <f>'Raw data'!K31-'Location-adjusted data'!$U31</f>
        <v>31.027546000000001</v>
      </c>
      <c r="L31" s="54">
        <f>'Raw data'!L31-'Location-adjusted data'!$U31</f>
        <v>38.027546000000001</v>
      </c>
      <c r="M31" s="54">
        <f>'Raw data'!M31-'Location-adjusted data'!$U31</f>
        <v>4.027546000000001</v>
      </c>
      <c r="N31" s="54">
        <f>'Raw data'!N31-'Location-adjusted data'!$U31</f>
        <v>4.027546000000001</v>
      </c>
      <c r="O31" s="54">
        <f>'Raw data'!O31-'Location-adjusted data'!$U31</f>
        <v>4.027546000000001</v>
      </c>
      <c r="P31" s="2"/>
      <c r="Q31" s="2">
        <v>1.3911210000000001</v>
      </c>
      <c r="R31" s="2">
        <v>4.9699999999999996E-3</v>
      </c>
      <c r="S31" s="2">
        <v>3.2513053475527807</v>
      </c>
      <c r="T31" s="2">
        <v>5.8992868066166111E-2</v>
      </c>
      <c r="U31" s="2">
        <v>56.972453999999999</v>
      </c>
      <c r="V31" s="2">
        <v>0.279032</v>
      </c>
      <c r="W31" s="64">
        <f>'Raw data'!W31-'Location-adjusted data'!$U31</f>
        <v>7.027546000000001</v>
      </c>
      <c r="X31" s="64">
        <f>'Raw data'!X31-'Location-adjusted data'!$U31</f>
        <v>8.027546000000001</v>
      </c>
      <c r="Y31" s="64">
        <f>'Raw data'!Y31-'Location-adjusted data'!$U31</f>
        <v>15.027546000000001</v>
      </c>
      <c r="Z31" s="64">
        <f>'Raw data'!Z31-'Location-adjusted data'!$U31</f>
        <v>1.027546000000001</v>
      </c>
      <c r="AA31" s="64">
        <f>'Raw data'!AA31-'Location-adjusted data'!$U31</f>
        <v>2.027546000000001</v>
      </c>
      <c r="AB31" s="64">
        <f>'Raw data'!AB31-'Location-adjusted data'!$U31</f>
        <v>3.027546000000001</v>
      </c>
      <c r="AD31" s="69">
        <f>'Raw data'!AD31-'Location-adjusted data'!$U31</f>
        <v>29.027546000000001</v>
      </c>
      <c r="AE31" s="69">
        <f>'Raw data'!AE31-'Location-adjusted data'!$U31</f>
        <v>47.027546000000001</v>
      </c>
      <c r="AF31" s="69">
        <f>'Raw data'!AF31-'Location-adjusted data'!$U31</f>
        <v>73.027546000000001</v>
      </c>
      <c r="AG31" s="8">
        <v>20.161740000000002</v>
      </c>
      <c r="AH31" s="8">
        <v>23.075340000000001</v>
      </c>
      <c r="AI31" s="8">
        <v>25.988939999999999</v>
      </c>
    </row>
    <row r="32" spans="1:38" x14ac:dyDescent="0.35">
      <c r="A32" s="47" t="s">
        <v>69</v>
      </c>
      <c r="B32" s="18">
        <v>43.081367929313025</v>
      </c>
      <c r="C32">
        <v>48</v>
      </c>
      <c r="D32" s="4">
        <v>1.773709</v>
      </c>
      <c r="E32" s="3">
        <v>7.9389999999999999E-3</v>
      </c>
      <c r="F32" s="4">
        <v>5.3341469520016682</v>
      </c>
      <c r="G32" s="4">
        <v>0.16658009111371799</v>
      </c>
      <c r="H32" s="4">
        <v>51.914510999999997</v>
      </c>
      <c r="I32" s="4">
        <v>0.71716500000000005</v>
      </c>
      <c r="J32" s="54">
        <f>'Raw data'!J32-'Location-adjusted data'!$U32</f>
        <v>26.851539000000002</v>
      </c>
      <c r="K32" s="54">
        <f>'Raw data'!K32-'Location-adjusted data'!$U32</f>
        <v>35.851539000000002</v>
      </c>
      <c r="L32" s="54">
        <f>'Raw data'!L32-'Location-adjusted data'!$U32</f>
        <v>49.851539000000002</v>
      </c>
      <c r="M32" s="54">
        <f>'Raw data'!M32-'Location-adjusted data'!$U32</f>
        <v>2.8515390000000025</v>
      </c>
      <c r="N32" s="54">
        <f>'Raw data'!N32-'Location-adjusted data'!$U32</f>
        <v>2.8515390000000025</v>
      </c>
      <c r="O32" s="54">
        <f>'Raw data'!O32-'Location-adjusted data'!$U32</f>
        <v>3.8515390000000025</v>
      </c>
      <c r="P32" s="2"/>
      <c r="Q32" s="2">
        <v>1.441762</v>
      </c>
      <c r="R32" s="2">
        <v>4.5830000000000003E-3</v>
      </c>
      <c r="S32" s="2">
        <v>3.2451846048114414</v>
      </c>
      <c r="T32" s="2">
        <v>0.11722456351609169</v>
      </c>
      <c r="U32" s="2">
        <v>51.148460999999998</v>
      </c>
      <c r="V32" s="2">
        <v>0.58547899999999997</v>
      </c>
      <c r="W32" s="64">
        <f>'Raw data'!W32-'Location-adjusted data'!$U32</f>
        <v>6.8515390000000025</v>
      </c>
      <c r="X32" s="64">
        <f>'Raw data'!X32-'Location-adjusted data'!$U32</f>
        <v>10.851539000000002</v>
      </c>
      <c r="Y32" s="64">
        <f>'Raw data'!Y32-'Location-adjusted data'!$U32</f>
        <v>34.851539000000002</v>
      </c>
      <c r="Z32" s="64">
        <f>'Raw data'!Z32-'Location-adjusted data'!$U32</f>
        <v>0.85153900000000249</v>
      </c>
      <c r="AA32" s="64">
        <f>'Raw data'!AA32-'Location-adjusted data'!$U32</f>
        <v>1.8515390000000025</v>
      </c>
      <c r="AB32" s="64">
        <f>'Raw data'!AB32-'Location-adjusted data'!$U32</f>
        <v>1.8515390000000025</v>
      </c>
      <c r="AD32" s="69">
        <f>'Raw data'!AD32-'Location-adjusted data'!$U32</f>
        <v>34.851539000000002</v>
      </c>
      <c r="AE32" s="69">
        <f>'Raw data'!AE32-'Location-adjusted data'!$U32</f>
        <v>44.851539000000002</v>
      </c>
      <c r="AF32" s="69">
        <f>'Raw data'!AF32-'Location-adjusted data'!$U32</f>
        <v>192.851539</v>
      </c>
      <c r="AG32" s="8">
        <v>21.97897</v>
      </c>
      <c r="AH32" s="8">
        <v>25.697009999999999</v>
      </c>
      <c r="AI32" s="8">
        <v>29.415050000000001</v>
      </c>
    </row>
    <row r="33" spans="1:42" x14ac:dyDescent="0.35">
      <c r="A33" t="s">
        <v>70</v>
      </c>
      <c r="B33" s="18">
        <v>20.963836889180232</v>
      </c>
      <c r="C33">
        <v>24</v>
      </c>
      <c r="D33" s="4">
        <v>1.1051260000000001</v>
      </c>
      <c r="E33" s="3">
        <v>6.4029999999999998E-3</v>
      </c>
      <c r="F33" s="4">
        <v>2.5750560799916902</v>
      </c>
      <c r="G33" s="4">
        <v>9.8023388600605332E-2</v>
      </c>
      <c r="H33" s="4">
        <v>26.740074</v>
      </c>
      <c r="I33" s="4">
        <v>0.478939</v>
      </c>
      <c r="J33" s="54">
        <f>'Raw data'!J33-'Location-adjusted data'!$U33</f>
        <v>8.9592579999999984</v>
      </c>
      <c r="K33" s="54">
        <f>'Raw data'!K33-'Location-adjusted data'!$U33</f>
        <v>16.959257999999998</v>
      </c>
      <c r="L33" s="54">
        <f>'Raw data'!L33-'Location-adjusted data'!$U33</f>
        <v>20.959257999999998</v>
      </c>
      <c r="M33" s="54">
        <f>'Raw data'!M33-'Location-adjusted data'!$U33</f>
        <v>1.9592579999999984</v>
      </c>
      <c r="N33" s="54">
        <f>'Raw data'!N33-'Location-adjusted data'!$U33</f>
        <v>1.9592579999999984</v>
      </c>
      <c r="O33" s="54">
        <f>'Raw data'!O33-'Location-adjusted data'!$U33</f>
        <v>1.9592579999999984</v>
      </c>
      <c r="P33" s="2"/>
      <c r="Q33" s="2">
        <v>0.73114500000000004</v>
      </c>
      <c r="R33" s="2">
        <v>2.3029999999999999E-3</v>
      </c>
      <c r="S33" s="2">
        <v>1.7609858340040911</v>
      </c>
      <c r="T33" s="2">
        <v>2.0452236408438688E-2</v>
      </c>
      <c r="U33" s="2">
        <v>26.040742000000002</v>
      </c>
      <c r="V33" s="2">
        <v>8.1472000000000003E-2</v>
      </c>
      <c r="W33" s="64">
        <f>'Raw data'!W33-'Location-adjusted data'!$U33</f>
        <v>3.9592579999999984</v>
      </c>
      <c r="X33" s="64">
        <f>'Raw data'!X33-'Location-adjusted data'!$U33</f>
        <v>6.9592579999999984</v>
      </c>
      <c r="Y33" s="64">
        <f>'Raw data'!Y33-'Location-adjusted data'!$U33</f>
        <v>12.959257999999998</v>
      </c>
      <c r="Z33" s="64">
        <f>'Raw data'!Z33-'Location-adjusted data'!$U33</f>
        <v>1.9592579999999984</v>
      </c>
      <c r="AA33" s="64">
        <f>'Raw data'!AA33-'Location-adjusted data'!$U33</f>
        <v>1.9592579999999984</v>
      </c>
      <c r="AB33" s="64">
        <f>'Raw data'!AB33-'Location-adjusted data'!$U33</f>
        <v>1.9592579999999984</v>
      </c>
      <c r="AD33" s="69">
        <f>'Raw data'!AD33-'Location-adjusted data'!$U33</f>
        <v>-4.074200000000161E-2</v>
      </c>
      <c r="AE33" s="69">
        <f>'Raw data'!AE33-'Location-adjusted data'!$U33</f>
        <v>1.9592579999999984</v>
      </c>
      <c r="AF33" s="69">
        <f>'Raw data'!AF33-'Location-adjusted data'!$U33</f>
        <v>18.959257999999998</v>
      </c>
      <c r="AG33" s="8">
        <v>3.0271340000000002</v>
      </c>
      <c r="AH33" s="8">
        <v>6.3275079999999999</v>
      </c>
      <c r="AI33" s="8">
        <v>9.6278819999999996</v>
      </c>
    </row>
    <row r="34" spans="1:42" x14ac:dyDescent="0.35">
      <c r="A34" t="s">
        <v>71</v>
      </c>
      <c r="B34" s="18">
        <v>18.560855140338781</v>
      </c>
      <c r="C34">
        <v>22</v>
      </c>
      <c r="D34" s="4">
        <v>1.0891029999999999</v>
      </c>
      <c r="E34" s="3">
        <v>7.0619999999999997E-3</v>
      </c>
      <c r="F34" s="4">
        <v>2.6079599812346999</v>
      </c>
      <c r="G34" s="4">
        <v>0.10200615055031059</v>
      </c>
      <c r="H34" s="4">
        <v>24.314340999999999</v>
      </c>
      <c r="I34" s="4">
        <v>0.49335600000000002</v>
      </c>
      <c r="J34" s="54">
        <f>'Raw data'!J34-'Location-adjusted data'!$U34</f>
        <v>11.956199999999999</v>
      </c>
      <c r="K34" s="54">
        <f>'Raw data'!K34-'Location-adjusted data'!$U34</f>
        <v>20.956199999999999</v>
      </c>
      <c r="L34" s="54">
        <f>'Raw data'!L34-'Location-adjusted data'!$U34</f>
        <v>25.956199999999999</v>
      </c>
      <c r="M34" s="54">
        <f>'Raw data'!M34-'Location-adjusted data'!$U34</f>
        <v>0.95619999999999905</v>
      </c>
      <c r="N34" s="54">
        <f>'Raw data'!N34-'Location-adjusted data'!$U34</f>
        <v>1.9561999999999991</v>
      </c>
      <c r="O34" s="54">
        <f>'Raw data'!O34-'Location-adjusted data'!$U34</f>
        <v>1.9561999999999991</v>
      </c>
      <c r="P34" s="2"/>
      <c r="Q34" s="2">
        <v>0.92770600000000003</v>
      </c>
      <c r="R34" s="2">
        <v>2.7829999999999999E-3</v>
      </c>
      <c r="S34" s="2">
        <v>2.329408979614298</v>
      </c>
      <c r="T34" s="2">
        <v>5.1136081468842978E-2</v>
      </c>
      <c r="U34" s="2">
        <v>24.043800000000001</v>
      </c>
      <c r="V34" s="2">
        <v>0.240672</v>
      </c>
      <c r="W34" s="64">
        <f>'Raw data'!W34-'Location-adjusted data'!$U34</f>
        <v>3.9561999999999991</v>
      </c>
      <c r="X34" s="64">
        <f>'Raw data'!X34-'Location-adjusted data'!$U34</f>
        <v>5.9561999999999991</v>
      </c>
      <c r="Y34" s="64">
        <f>'Raw data'!Y34-'Location-adjusted data'!$U34</f>
        <v>12.956199999999999</v>
      </c>
      <c r="Z34" s="64">
        <f>'Raw data'!Z34-'Location-adjusted data'!$U34</f>
        <v>0.95619999999999905</v>
      </c>
      <c r="AA34" s="64">
        <f>'Raw data'!AA34-'Location-adjusted data'!$U34</f>
        <v>0.95619999999999905</v>
      </c>
      <c r="AB34" s="64">
        <f>'Raw data'!AB34-'Location-adjusted data'!$U34</f>
        <v>0.95619999999999905</v>
      </c>
      <c r="AD34" s="69">
        <f>'Raw data'!AD34-'Location-adjusted data'!$U34</f>
        <v>6.9561999999999991</v>
      </c>
      <c r="AE34" s="69">
        <f>'Raw data'!AE34-'Location-adjusted data'!$U34</f>
        <v>42.956199999999995</v>
      </c>
      <c r="AF34" s="69">
        <f>'Raw data'!AF34-'Location-adjusted data'!$U34</f>
        <v>124.9562</v>
      </c>
      <c r="AG34" s="8">
        <v>7.2856870000000002</v>
      </c>
      <c r="AH34" s="8">
        <v>11.414239999999999</v>
      </c>
      <c r="AI34" s="8">
        <v>15.54279</v>
      </c>
    </row>
    <row r="35" spans="1:42" ht="16.5" x14ac:dyDescent="0.45">
      <c r="A35" t="s">
        <v>72</v>
      </c>
      <c r="B35" s="18">
        <v>1.0998833668543289</v>
      </c>
      <c r="C35">
        <f>3-3</f>
        <v>0</v>
      </c>
      <c r="D35" s="4">
        <v>1.042416</v>
      </c>
      <c r="E35" s="3">
        <v>6.5469999999999999E-3</v>
      </c>
      <c r="F35" s="4">
        <v>2.2597008435360175</v>
      </c>
      <c r="G35" s="4">
        <v>0.15228890589439634</v>
      </c>
      <c r="H35" s="4">
        <f>8.220364-3</f>
        <v>5.220364</v>
      </c>
      <c r="I35" s="4">
        <v>0.76680000000000004</v>
      </c>
      <c r="J35" s="54">
        <f>'Raw data'!J35-'Location-adjusted data'!$U35</f>
        <v>1.7454800000000006</v>
      </c>
      <c r="K35" s="54">
        <f>'Raw data'!K35-'Location-adjusted data'!$U35</f>
        <v>2.7454800000000006</v>
      </c>
      <c r="L35" s="54">
        <f>'Raw data'!L35-'Location-adjusted data'!$U35</f>
        <v>4.7454800000000006</v>
      </c>
      <c r="M35" s="54">
        <f>'Raw data'!M35-'Location-adjusted data'!$U35</f>
        <v>0.74548000000000059</v>
      </c>
      <c r="N35" s="54">
        <f>'Raw data'!N35-'Location-adjusted data'!$U35</f>
        <v>0.74548000000000059</v>
      </c>
      <c r="O35" s="54">
        <f>'Raw data'!O35-'Location-adjusted data'!$U35</f>
        <v>0.74548000000000059</v>
      </c>
      <c r="P35" s="2"/>
      <c r="Q35" s="2">
        <v>1.087523</v>
      </c>
      <c r="R35" s="2">
        <v>6.0689999999999997E-3</v>
      </c>
      <c r="S35" s="2">
        <v>2.1296520448291401</v>
      </c>
      <c r="T35" s="2">
        <v>0.19560312230886764</v>
      </c>
      <c r="U35" s="2">
        <f>8.25452-3</f>
        <v>5.2545199999999994</v>
      </c>
      <c r="V35" s="2">
        <v>1.0335620000000001</v>
      </c>
      <c r="W35" s="64">
        <f>'Raw data'!W35-'Location-adjusted data'!$U35</f>
        <v>0.74548000000000059</v>
      </c>
      <c r="X35" s="64">
        <f>'Raw data'!X35-'Location-adjusted data'!$U35</f>
        <v>2.7454800000000006</v>
      </c>
      <c r="Y35" s="64">
        <f>'Raw data'!Y35-'Location-adjusted data'!$U35</f>
        <v>2.7454800000000006</v>
      </c>
      <c r="Z35" s="64">
        <f>'Raw data'!Z35-'Location-adjusted data'!$U35</f>
        <v>0.74548000000000059</v>
      </c>
      <c r="AA35" s="64">
        <f>'Raw data'!AA35-'Location-adjusted data'!$U35</f>
        <v>0.74548000000000059</v>
      </c>
      <c r="AB35" s="64">
        <f>'Raw data'!AB35-'Location-adjusted data'!$U35</f>
        <v>0.74548000000000059</v>
      </c>
      <c r="AD35" s="69" t="s">
        <v>59</v>
      </c>
      <c r="AE35" s="69" t="s">
        <v>59</v>
      </c>
      <c r="AF35" s="69" t="s">
        <v>59</v>
      </c>
      <c r="AG35" s="8">
        <v>-0.24235319999999999</v>
      </c>
      <c r="AH35" s="8">
        <v>2.793104</v>
      </c>
      <c r="AI35" s="8">
        <v>5.8285619999999998</v>
      </c>
      <c r="AJ35" t="s">
        <v>65</v>
      </c>
    </row>
    <row r="36" spans="1:42" x14ac:dyDescent="0.35">
      <c r="A36" t="s">
        <v>73</v>
      </c>
      <c r="B36" s="18">
        <v>0.96710788700568218</v>
      </c>
      <c r="C36">
        <f>3-3</f>
        <v>0</v>
      </c>
      <c r="D36" s="4">
        <v>0.99441000000000002</v>
      </c>
      <c r="E36" s="3">
        <v>1.052E-2</v>
      </c>
      <c r="F36" s="4">
        <v>1.8709859373034932</v>
      </c>
      <c r="G36" s="4">
        <v>0.12334674843586536</v>
      </c>
      <c r="H36" s="4">
        <f>7.98379-3</f>
        <v>4.9837899999999999</v>
      </c>
      <c r="I36" s="4">
        <v>0.66434000000000004</v>
      </c>
      <c r="J36" s="54">
        <f>'Raw data'!J36-'Location-adjusted data'!$U36</f>
        <v>5.46129</v>
      </c>
      <c r="K36" s="54">
        <f>'Raw data'!K36-'Location-adjusted data'!$U36</f>
        <v>7.46129</v>
      </c>
      <c r="L36" s="54">
        <f>'Raw data'!L36-'Location-adjusted data'!$U36</f>
        <v>7.46129</v>
      </c>
      <c r="M36" s="54">
        <f>'Raw data'!M36-'Location-adjusted data'!$U36</f>
        <v>1.46129</v>
      </c>
      <c r="N36" s="54">
        <f>'Raw data'!N36-'Location-adjusted data'!$U36</f>
        <v>1.46129</v>
      </c>
      <c r="O36" s="54">
        <f>'Raw data'!O36-'Location-adjusted data'!$U36</f>
        <v>1.46129</v>
      </c>
      <c r="P36" s="2"/>
      <c r="Q36" s="2">
        <v>0.73692999999999997</v>
      </c>
      <c r="R36" s="2">
        <v>1.499E-2</v>
      </c>
      <c r="S36" s="2">
        <v>1.4451318143914063</v>
      </c>
      <c r="T36" s="2">
        <v>8.0987080980055609E-2</v>
      </c>
      <c r="U36" s="2">
        <f>7.53871-3</f>
        <v>4.53871</v>
      </c>
      <c r="V36" s="2">
        <v>0.40848000000000001</v>
      </c>
      <c r="W36" s="64">
        <f>'Raw data'!W36-'Location-adjusted data'!$U36</f>
        <v>3.46129</v>
      </c>
      <c r="X36" s="64">
        <f>'Raw data'!X36-'Location-adjusted data'!$U36</f>
        <v>4.46129</v>
      </c>
      <c r="Y36" s="64">
        <f>'Raw data'!Y36-'Location-adjusted data'!$U36</f>
        <v>9.46129</v>
      </c>
      <c r="Z36" s="64">
        <f>'Raw data'!Z36-'Location-adjusted data'!$U36</f>
        <v>0.46128999999999998</v>
      </c>
      <c r="AA36" s="64">
        <f>'Raw data'!AA36-'Location-adjusted data'!$U36</f>
        <v>1.46129</v>
      </c>
      <c r="AB36" s="64">
        <f>'Raw data'!AB36-'Location-adjusted data'!$U36</f>
        <v>1.46129</v>
      </c>
      <c r="AD36" s="69">
        <f>'Raw data'!AD36-'Location-adjusted data'!$U36</f>
        <v>1.46129</v>
      </c>
      <c r="AE36" s="69">
        <f>'Raw data'!AE36-'Location-adjusted data'!$U36</f>
        <v>9.46129</v>
      </c>
      <c r="AF36" s="69">
        <f>'Raw data'!AF36-'Location-adjusted data'!$U36</f>
        <v>17.461289999999998</v>
      </c>
      <c r="AG36" s="8">
        <v>3.869122</v>
      </c>
      <c r="AH36" s="8">
        <v>5.9484389999999996</v>
      </c>
      <c r="AI36" s="8">
        <v>8.0277560000000001</v>
      </c>
      <c r="AJ36" t="s">
        <v>62</v>
      </c>
    </row>
    <row r="37" spans="1:42" x14ac:dyDescent="0.35">
      <c r="A37" s="47" t="s">
        <v>20</v>
      </c>
      <c r="B37" s="18">
        <v>46.585976265806636</v>
      </c>
      <c r="C37">
        <v>55</v>
      </c>
      <c r="D37" s="4">
        <v>1.5663560000000001</v>
      </c>
      <c r="E37" s="3">
        <v>4.0569999999999998E-3</v>
      </c>
      <c r="F37" s="4">
        <v>4.0162628641401934</v>
      </c>
      <c r="G37" s="4">
        <v>0.13636280018925387</v>
      </c>
      <c r="H37" s="4">
        <v>57.683456999999997</v>
      </c>
      <c r="I37" s="4">
        <v>0.637486</v>
      </c>
      <c r="J37" s="54">
        <f>'Raw data'!J37-'Location-adjusted data'!$U37</f>
        <v>8.4852029999999985</v>
      </c>
      <c r="K37" s="54">
        <f>'Raw data'!K37-'Location-adjusted data'!$U37</f>
        <v>15.485202999999998</v>
      </c>
      <c r="L37" s="54">
        <f>'Raw data'!L37-'Location-adjusted data'!$U37</f>
        <v>16.485202999999998</v>
      </c>
      <c r="M37" s="54">
        <f>'Raw data'!M37-'Location-adjusted data'!$U37</f>
        <v>1.4852029999999985</v>
      </c>
      <c r="N37" s="54">
        <f>'Raw data'!N37-'Location-adjusted data'!$U37</f>
        <v>1.4852029999999985</v>
      </c>
      <c r="O37" s="54">
        <f>'Raw data'!O37-'Location-adjusted data'!$U37</f>
        <v>1.4852029999999985</v>
      </c>
      <c r="P37" s="2"/>
      <c r="Q37" s="2">
        <v>1.514791</v>
      </c>
      <c r="R37" s="2">
        <v>2.369E-3</v>
      </c>
      <c r="S37" s="2">
        <v>3.8996779134763613</v>
      </c>
      <c r="T37" s="2">
        <v>0.10631992649815455</v>
      </c>
      <c r="U37" s="2">
        <v>57.514797000000002</v>
      </c>
      <c r="V37" s="2">
        <v>0.49495299999999998</v>
      </c>
      <c r="W37" s="64">
        <f>'Raw data'!W37-'Location-adjusted data'!$U37</f>
        <v>4.4852029999999985</v>
      </c>
      <c r="X37" s="64">
        <f>'Raw data'!X37-'Location-adjusted data'!$U37</f>
        <v>8.4852029999999985</v>
      </c>
      <c r="Y37" s="64">
        <f>'Raw data'!Y37-'Location-adjusted data'!$U37</f>
        <v>16.485202999999998</v>
      </c>
      <c r="Z37" s="64">
        <f>'Raw data'!Z37-'Location-adjusted data'!$U37</f>
        <v>0.4852029999999985</v>
      </c>
      <c r="AA37" s="64">
        <f>'Raw data'!AA37-'Location-adjusted data'!$U37</f>
        <v>1.4852029999999985</v>
      </c>
      <c r="AB37" s="64">
        <f>'Raw data'!AB37-'Location-adjusted data'!$U37</f>
        <v>1.4852029999999985</v>
      </c>
      <c r="AD37" s="69">
        <f>'Raw data'!AD37-'Location-adjusted data'!$U37</f>
        <v>3.4852029999999985</v>
      </c>
      <c r="AE37" s="69">
        <f>'Raw data'!AE37-'Location-adjusted data'!$U37</f>
        <v>29.485202999999998</v>
      </c>
      <c r="AF37" s="69">
        <f>'Raw data'!AF37-'Location-adjusted data'!$U37</f>
        <v>565.48520299999996</v>
      </c>
      <c r="AG37" s="8">
        <v>2.549709</v>
      </c>
      <c r="AH37" s="8">
        <v>6.7937130000000003</v>
      </c>
      <c r="AI37" s="8">
        <v>11.03772</v>
      </c>
    </row>
    <row r="38" spans="1:42" x14ac:dyDescent="0.35">
      <c r="A38" s="47" t="s">
        <v>21</v>
      </c>
      <c r="B38" s="18">
        <v>42.330901557405966</v>
      </c>
      <c r="C38">
        <v>49</v>
      </c>
      <c r="D38" s="4">
        <v>1.4126559999999999</v>
      </c>
      <c r="E38" s="3">
        <v>4.2339999999999999E-3</v>
      </c>
      <c r="F38" s="4">
        <v>3.5705642635134129</v>
      </c>
      <c r="G38" s="4">
        <v>0.10556255396114096</v>
      </c>
      <c r="H38" s="4">
        <v>52.038420000000002</v>
      </c>
      <c r="I38" s="4">
        <v>0.49645800000000001</v>
      </c>
      <c r="J38" s="54">
        <f>'Raw data'!J38-'Location-adjusted data'!$U38</f>
        <v>9.9192990000000023</v>
      </c>
      <c r="K38" s="54">
        <f>'Raw data'!K38-'Location-adjusted data'!$U38</f>
        <v>12.919299000000002</v>
      </c>
      <c r="L38" s="54">
        <f>'Raw data'!L38-'Location-adjusted data'!$U38</f>
        <v>15.919299000000002</v>
      </c>
      <c r="M38" s="54">
        <f>'Raw data'!M38-'Location-adjusted data'!$U38</f>
        <v>0.91929900000000231</v>
      </c>
      <c r="N38" s="54">
        <f>'Raw data'!N38-'Location-adjusted data'!$U38</f>
        <v>0.91929900000000231</v>
      </c>
      <c r="O38" s="54">
        <f>'Raw data'!O38-'Location-adjusted data'!$U38</f>
        <v>1.9192990000000023</v>
      </c>
      <c r="P38" s="2"/>
      <c r="Q38" s="2">
        <v>1.4311039999999999</v>
      </c>
      <c r="R38" s="2">
        <v>1.6639999999999999E-3</v>
      </c>
      <c r="S38" s="2">
        <v>5.0777457124984071</v>
      </c>
      <c r="T38" s="2">
        <v>0.12695027511885001</v>
      </c>
      <c r="U38" s="2">
        <v>52.080700999999998</v>
      </c>
      <c r="V38" s="2">
        <v>0.50529900000000005</v>
      </c>
      <c r="W38" s="64">
        <f>'Raw data'!W38-'Location-adjusted data'!$U38</f>
        <v>5.9192990000000023</v>
      </c>
      <c r="X38" s="64">
        <f>'Raw data'!X38-'Location-adjusted data'!$U38</f>
        <v>5.9192990000000023</v>
      </c>
      <c r="Y38" s="64">
        <f>'Raw data'!Y38-'Location-adjusted data'!$U38</f>
        <v>14.919299000000002</v>
      </c>
      <c r="Z38" s="64">
        <f>'Raw data'!Z38-'Location-adjusted data'!$U38</f>
        <v>0.91929900000000231</v>
      </c>
      <c r="AA38" s="64">
        <f>'Raw data'!AA38-'Location-adjusted data'!$U38</f>
        <v>0.91929900000000231</v>
      </c>
      <c r="AB38" s="64">
        <f>'Raw data'!AB38-'Location-adjusted data'!$U38</f>
        <v>0.91929900000000231</v>
      </c>
      <c r="AD38" s="69">
        <f>'Raw data'!AD38-'Location-adjusted data'!$U38</f>
        <v>4.9192990000000023</v>
      </c>
      <c r="AE38" s="69">
        <f>'Raw data'!AE38-'Location-adjusted data'!$U38</f>
        <v>7.9192990000000023</v>
      </c>
      <c r="AF38" s="69">
        <f>'Raw data'!AF38-'Location-adjusted data'!$U38</f>
        <v>40.919299000000002</v>
      </c>
      <c r="AG38" s="8">
        <v>3.4778159999999998</v>
      </c>
      <c r="AH38" s="8">
        <v>6.723903</v>
      </c>
      <c r="AI38" s="8">
        <v>9.9699899999999992</v>
      </c>
    </row>
    <row r="39" spans="1:42" ht="16.5" x14ac:dyDescent="0.45">
      <c r="A39" s="47" t="s">
        <v>39</v>
      </c>
      <c r="B39" s="18">
        <v>39.281650546168954</v>
      </c>
      <c r="C39">
        <v>401</v>
      </c>
      <c r="D39" s="4">
        <f>'Raw data'!D39</f>
        <v>39.51</v>
      </c>
      <c r="E39" s="38">
        <f>'Raw data'!E39</f>
        <v>4.1849999999999998E-2</v>
      </c>
      <c r="F39" s="3">
        <f>'Raw data'!F39</f>
        <v>303.79039512557182</v>
      </c>
      <c r="G39" s="4">
        <f>'Raw data'!G39</f>
        <v>1.4309167512802445</v>
      </c>
      <c r="H39" s="4">
        <f>'Raw data'!H39</f>
        <v>455.6</v>
      </c>
      <c r="I39" s="4">
        <f>'Raw data'!I39</f>
        <v>2.9820000000000002</v>
      </c>
      <c r="J39" s="54">
        <f>'Raw data'!J39-'Location-adjusted data'!$U39</f>
        <v>1415.1</v>
      </c>
      <c r="K39" s="54">
        <f>'Raw data'!K39-'Location-adjusted data'!$U39</f>
        <v>1711.1</v>
      </c>
      <c r="L39" s="54">
        <f>'Raw data'!L39-'Location-adjusted data'!$U39</f>
        <v>2022.1</v>
      </c>
      <c r="M39" s="54">
        <f>'Raw data'!M39-'Location-adjusted data'!$U39</f>
        <v>172.10000000000002</v>
      </c>
      <c r="N39" s="54">
        <f>'Raw data'!N39-'Location-adjusted data'!$U39</f>
        <v>182.10000000000002</v>
      </c>
      <c r="O39" s="54">
        <f>'Raw data'!O39-'Location-adjusted data'!$U39</f>
        <v>199.10000000000002</v>
      </c>
      <c r="Q39" s="49">
        <f>'Raw data'!Q39</f>
        <v>3.387</v>
      </c>
      <c r="R39" s="2">
        <f>'Raw data'!R39</f>
        <v>2.4810000000000001E-4</v>
      </c>
      <c r="S39">
        <f>'Raw data'!S39</f>
        <v>67.809619187372988</v>
      </c>
      <c r="T39" s="2">
        <f>'Raw data'!T39</f>
        <v>0.16715974697311162</v>
      </c>
      <c r="U39" s="2">
        <f>'Raw data'!U39</f>
        <v>405.9</v>
      </c>
      <c r="V39">
        <f>'Raw data'!V39</f>
        <v>0.17480000000000001</v>
      </c>
      <c r="W39" s="64">
        <f>'Raw data'!W39-'Location-adjusted data'!$U39</f>
        <v>12.100000000000023</v>
      </c>
      <c r="X39" s="64">
        <f>'Raw data'!X39-'Location-adjusted data'!$U39</f>
        <v>22.100000000000023</v>
      </c>
      <c r="Y39" s="64">
        <f>'Raw data'!Y39-'Location-adjusted data'!$U39</f>
        <v>86.100000000000023</v>
      </c>
      <c r="Z39" s="64">
        <f>'Raw data'!Z39-'Location-adjusted data'!$U39</f>
        <v>0.10000000000002274</v>
      </c>
      <c r="AA39" s="64">
        <f>'Raw data'!AA39-'Location-adjusted data'!$U39</f>
        <v>2.1000000000000227</v>
      </c>
      <c r="AB39" s="64">
        <f>'Raw data'!AB39-'Location-adjusted data'!$U39</f>
        <v>3.1000000000000227</v>
      </c>
      <c r="AD39" s="69">
        <f>'Raw data'!AD39-'Location-adjusted data'!$U39</f>
        <v>2040.1</v>
      </c>
      <c r="AE39" s="69">
        <f>'Raw data'!AE39-'Location-adjusted data'!$U39</f>
        <v>2629.1</v>
      </c>
      <c r="AF39" s="69">
        <f>'Raw data'!AF39-'Location-adjusted data'!$U39</f>
        <v>2737.1</v>
      </c>
      <c r="AG39" s="8">
        <f>'Raw data'!AG39</f>
        <v>107.5153</v>
      </c>
      <c r="AH39" s="8">
        <f>'Raw data'!AH39</f>
        <v>112.48480000000001</v>
      </c>
      <c r="AI39" s="8">
        <f>'Raw data'!AI39</f>
        <v>117.4543</v>
      </c>
      <c r="AK39" s="61" t="s">
        <v>55</v>
      </c>
      <c r="AL39" s="61" t="s">
        <v>55</v>
      </c>
      <c r="AM39" s="61" t="s">
        <v>55</v>
      </c>
      <c r="AN39" s="61" t="s">
        <v>55</v>
      </c>
      <c r="AO39" s="61" t="s">
        <v>55</v>
      </c>
      <c r="AP39" s="61" t="s">
        <v>55</v>
      </c>
    </row>
    <row r="40" spans="1:42" x14ac:dyDescent="0.35">
      <c r="B40" s="18"/>
      <c r="C40" s="18"/>
      <c r="H40" s="18"/>
      <c r="N40" s="56"/>
      <c r="U40" s="18"/>
      <c r="W40" s="64"/>
      <c r="X40" s="64"/>
      <c r="Y40" s="64"/>
      <c r="Z40" s="64"/>
      <c r="AA40" s="64"/>
      <c r="AB40" s="64"/>
      <c r="AD40" s="70"/>
      <c r="AE40" s="70"/>
      <c r="AF40" s="70"/>
      <c r="AG40" s="2"/>
      <c r="AH40" s="2"/>
      <c r="AI40" s="2"/>
      <c r="AK40" s="81" t="s">
        <v>64</v>
      </c>
      <c r="AL40" s="81"/>
      <c r="AM40" s="81"/>
      <c r="AN40" s="81"/>
      <c r="AO40" s="81"/>
      <c r="AP40" s="81"/>
    </row>
    <row r="41" spans="1:42" ht="16.5" x14ac:dyDescent="0.45">
      <c r="A41" s="1" t="s">
        <v>67</v>
      </c>
      <c r="B41" s="18"/>
      <c r="C41" s="18"/>
      <c r="H41" s="18"/>
      <c r="N41" s="56"/>
      <c r="U41" s="18"/>
      <c r="W41" s="64"/>
      <c r="X41" s="64"/>
      <c r="Y41" s="64"/>
      <c r="Z41" s="64"/>
      <c r="AA41" s="64"/>
      <c r="AB41" s="64"/>
      <c r="AD41" s="70"/>
      <c r="AE41" s="70"/>
      <c r="AF41" s="70"/>
      <c r="AG41" s="2"/>
      <c r="AH41" s="2"/>
      <c r="AI41" s="2"/>
      <c r="AK41" s="91" t="s">
        <v>45</v>
      </c>
      <c r="AL41" s="80" t="s">
        <v>46</v>
      </c>
      <c r="AM41" s="82" t="s">
        <v>47</v>
      </c>
      <c r="AN41" s="82" t="s">
        <v>48</v>
      </c>
      <c r="AO41" s="82" t="s">
        <v>49</v>
      </c>
      <c r="AP41" s="82" t="s">
        <v>50</v>
      </c>
    </row>
    <row r="42" spans="1:42" s="1" customFormat="1" x14ac:dyDescent="0.35">
      <c r="A42" s="1" t="s">
        <v>78</v>
      </c>
      <c r="B42" s="29"/>
      <c r="C42" s="29"/>
      <c r="H42" s="29"/>
      <c r="J42" s="57"/>
      <c r="K42" s="57"/>
      <c r="L42" s="57"/>
      <c r="M42" s="57"/>
      <c r="N42" s="58"/>
      <c r="O42" s="57"/>
      <c r="U42" s="29"/>
      <c r="W42" s="57"/>
      <c r="X42" s="57"/>
      <c r="Y42" s="57"/>
      <c r="Z42" s="57"/>
      <c r="AA42" s="57"/>
      <c r="AB42" s="57"/>
      <c r="AC42"/>
      <c r="AD42" s="65"/>
      <c r="AE42" s="65"/>
      <c r="AF42" s="65"/>
      <c r="AG42" s="37"/>
      <c r="AH42" s="37"/>
      <c r="AI42" s="37"/>
      <c r="AK42" s="83"/>
      <c r="AL42" s="81"/>
      <c r="AM42" s="83"/>
      <c r="AN42" s="83"/>
      <c r="AO42" s="83"/>
      <c r="AP42" s="83"/>
    </row>
    <row r="43" spans="1:42" x14ac:dyDescent="0.35">
      <c r="A43" t="s">
        <v>74</v>
      </c>
      <c r="B43" s="18">
        <v>39.281650546168954</v>
      </c>
      <c r="C43" s="50" t="s">
        <v>42</v>
      </c>
      <c r="D43" s="4">
        <f>'Raw data'!D43</f>
        <v>34.19</v>
      </c>
      <c r="E43" s="38">
        <f>'Raw data'!E43</f>
        <v>3.9820000000000001E-2</v>
      </c>
      <c r="F43" s="4">
        <f>'Raw data'!F43</f>
        <v>239.81793489505202</v>
      </c>
      <c r="G43" s="4">
        <f>'Raw data'!G43</f>
        <v>1.3789842922178717</v>
      </c>
      <c r="H43" s="4">
        <f>'Raw data'!H43-340</f>
        <v>93.600000000000023</v>
      </c>
      <c r="I43" s="4">
        <f>'Raw data'!I43</f>
        <v>3.714</v>
      </c>
      <c r="J43" s="54">
        <f>'Raw data'!J43-'Location-adjusted data'!$U43-340</f>
        <v>1414.31</v>
      </c>
      <c r="K43" s="54">
        <f>'Raw data'!K43-'Location-adjusted data'!$U43-340</f>
        <v>1524.31</v>
      </c>
      <c r="L43" s="54">
        <f>'Raw data'!L43-'Location-adjusted data'!$U43-340</f>
        <v>1654.31</v>
      </c>
      <c r="M43" s="54">
        <f>'Raw data'!M43-'Location-adjusted data'!$U43-340</f>
        <v>151.31</v>
      </c>
      <c r="N43" s="54">
        <f>'Raw data'!N43-'Location-adjusted data'!$U43-340</f>
        <v>154.31</v>
      </c>
      <c r="O43" s="54">
        <f>'Raw data'!O43-'Location-adjusted data'!$U43-340</f>
        <v>164.31</v>
      </c>
      <c r="Q43" s="49">
        <f>'Raw data'!Q43</f>
        <v>2.3420000000000001</v>
      </c>
      <c r="R43" s="49">
        <f>'Raw data'!R43</f>
        <v>4.774E-4</v>
      </c>
      <c r="S43" s="49">
        <f>'Raw data'!S43</f>
        <v>22.699973179638381</v>
      </c>
      <c r="T43" s="49">
        <f>'Raw data'!T43</f>
        <v>5.0473320293620116E-2</v>
      </c>
      <c r="U43" s="49">
        <f>'Raw data'!U43</f>
        <v>55.69</v>
      </c>
      <c r="V43" s="49">
        <f>'Raw data'!V43</f>
        <v>0.1206</v>
      </c>
      <c r="W43" s="64">
        <f>'Raw data'!W43-'Location-adjusted data'!$U43-340</f>
        <v>42.31</v>
      </c>
      <c r="X43" s="64">
        <f>'Raw data'!X43-'Location-adjusted data'!$U43-340</f>
        <v>56.31</v>
      </c>
      <c r="Y43" s="64">
        <f>'Raw data'!Y43-'Location-adjusted data'!$U43-340</f>
        <v>80.31</v>
      </c>
      <c r="Z43" s="64">
        <f>'Raw data'!Z43-'Location-adjusted data'!$U43-340</f>
        <v>3.3100000000000023</v>
      </c>
      <c r="AA43" s="64">
        <f>'Raw data'!AA43-'Location-adjusted data'!$U43-340</f>
        <v>4.3100000000000023</v>
      </c>
      <c r="AB43" s="64">
        <f>'Raw data'!AB43-'Location-adjusted data'!$U43-340</f>
        <v>4.3100000000000023</v>
      </c>
      <c r="AD43" s="69">
        <f>'Raw data'!AD43-'Location-adjusted data'!$U43-340</f>
        <v>1842.31</v>
      </c>
      <c r="AE43" s="69">
        <f>'Raw data'!AE43-'Location-adjusted data'!$U43-340</f>
        <v>2183.31</v>
      </c>
      <c r="AF43" s="69">
        <f>'Raw data'!AF43-'Location-adjusted data'!$U43-340</f>
        <v>2403.31</v>
      </c>
      <c r="AG43" s="8">
        <f>'Raw data'!AG43</f>
        <v>110.4941</v>
      </c>
      <c r="AH43" s="8">
        <f>'Raw data'!AH43</f>
        <v>111.56</v>
      </c>
      <c r="AI43" s="8">
        <f>'Raw data'!AI43</f>
        <v>112.6258</v>
      </c>
      <c r="AK43" s="64">
        <f>'Raw data'!AK43-'Location-adjusted data'!$U43-340</f>
        <v>41.31</v>
      </c>
      <c r="AL43" s="64">
        <f>'Raw data'!AL43-'Location-adjusted data'!$U43-340</f>
        <v>44.31</v>
      </c>
      <c r="AM43" s="64">
        <f>'Raw data'!AM43-'Location-adjusted data'!$U43-340</f>
        <v>49.31</v>
      </c>
      <c r="AN43" s="64">
        <f>'Raw data'!AN43-'Location-adjusted data'!$U43-340</f>
        <v>1.3100000000000023</v>
      </c>
      <c r="AO43" s="64">
        <f>'Raw data'!AO43-'Location-adjusted data'!$U43-340</f>
        <v>1.3100000000000023</v>
      </c>
      <c r="AP43" s="64">
        <f>'Raw data'!AP43-'Location-adjusted data'!$U43-340</f>
        <v>1.3100000000000023</v>
      </c>
    </row>
    <row r="44" spans="1:42" x14ac:dyDescent="0.35">
      <c r="A44" t="s">
        <v>75</v>
      </c>
      <c r="B44" s="18">
        <v>21.23791660151867</v>
      </c>
      <c r="C44" s="16">
        <v>51</v>
      </c>
      <c r="D44" s="4">
        <f>'Raw data'!D44</f>
        <v>1.244259</v>
      </c>
      <c r="E44" s="38">
        <f>'Raw data'!E44</f>
        <v>3.5170000000000002E-3</v>
      </c>
      <c r="F44" s="4">
        <f>'Raw data'!F44</f>
        <v>3.4702048872551754</v>
      </c>
      <c r="G44" s="4">
        <f>'Raw data'!G44</f>
        <v>0.10031242793164284</v>
      </c>
      <c r="H44" s="3">
        <f>'Raw data'!H44</f>
        <v>54.275536000000002</v>
      </c>
      <c r="I44" s="4">
        <f>'Raw data'!I44</f>
        <v>0.44918799999999998</v>
      </c>
      <c r="J44" s="54">
        <f>'Raw data'!J44-'Location-adjusted data'!$U44</f>
        <v>14.993771000000002</v>
      </c>
      <c r="K44" s="54">
        <f>'Raw data'!K44-'Location-adjusted data'!$U44</f>
        <v>14.993771000000002</v>
      </c>
      <c r="L44" s="54">
        <f>'Raw data'!L44-'Location-adjusted data'!$U44</f>
        <v>21.993771000000002</v>
      </c>
      <c r="M44" s="54">
        <f>'Raw data'!M44-'Location-adjusted data'!$U44</f>
        <v>0.9937710000000024</v>
      </c>
      <c r="N44" s="54">
        <f>'Raw data'!N44-'Location-adjusted data'!$U44</f>
        <v>0.9937710000000024</v>
      </c>
      <c r="O44" s="54">
        <f>'Raw data'!O44-'Location-adjusted data'!$U44</f>
        <v>1.9937710000000024</v>
      </c>
      <c r="Q44" s="49">
        <f>'Raw data'!Q44</f>
        <v>1.2751939999999999</v>
      </c>
      <c r="R44" s="49">
        <f>'Raw data'!R44</f>
        <v>2.6259999999999999E-3</v>
      </c>
      <c r="S44" s="49">
        <f>'Raw data'!S44</f>
        <v>3.9339763407874049</v>
      </c>
      <c r="T44" s="49">
        <f>'Raw data'!T44</f>
        <v>0.11814453222248041</v>
      </c>
      <c r="U44" s="49">
        <f>'Raw data'!U44</f>
        <v>54.006228999999998</v>
      </c>
      <c r="V44" s="49">
        <f>'Raw data'!V44</f>
        <v>0.50315900000000002</v>
      </c>
      <c r="W44" s="60">
        <f>'Raw data'!W44-'Location-adjusted data'!$U44</f>
        <v>5.9937710000000024</v>
      </c>
      <c r="X44" s="64">
        <f>'Raw data'!X44-'Location-adjusted data'!$U44</f>
        <v>5.9937710000000024</v>
      </c>
      <c r="Y44" s="64">
        <f>'Raw data'!Y44-'Location-adjusted data'!$U44</f>
        <v>16.993771000000002</v>
      </c>
      <c r="Z44" s="64">
        <f>'Raw data'!Z44-'Location-adjusted data'!$U44</f>
        <v>0.9937710000000024</v>
      </c>
      <c r="AA44" s="64">
        <f>'Raw data'!AA44-'Location-adjusted data'!$U44</f>
        <v>0.9937710000000024</v>
      </c>
      <c r="AB44" s="64">
        <f>'Raw data'!AB44-'Location-adjusted data'!$U44</f>
        <v>0.9937710000000024</v>
      </c>
      <c r="AD44" s="69">
        <f>'Raw data'!AD44-'Location-adjusted data'!$U44</f>
        <v>10.993771000000002</v>
      </c>
      <c r="AE44" s="69">
        <f>'Raw data'!AE44-'Location-adjusted data'!$U44</f>
        <v>10.993771000000002</v>
      </c>
      <c r="AF44" s="69">
        <f>'Raw data'!AF44-'Location-adjusted data'!$U44</f>
        <v>14.993771000000002</v>
      </c>
      <c r="AG44" s="8">
        <f>'Raw data'!AG44</f>
        <v>26.890029999999999</v>
      </c>
      <c r="AH44" s="8">
        <f>'Raw data'!AH44</f>
        <v>28.752839999999999</v>
      </c>
      <c r="AI44" s="8">
        <f>'Raw data'!AI44</f>
        <v>30.615659999999998</v>
      </c>
      <c r="AK44" s="64">
        <f>'Raw data'!AK44-'Location-adjusted data'!$U44</f>
        <v>2.9937710000000024</v>
      </c>
      <c r="AL44" s="64">
        <f>'Raw data'!AL44-'Location-adjusted data'!$U44</f>
        <v>2.9937710000000024</v>
      </c>
      <c r="AM44" s="64">
        <f>'Raw data'!AM44-'Location-adjusted data'!$U44</f>
        <v>3.9937710000000024</v>
      </c>
      <c r="AN44" s="64">
        <f>'Raw data'!AN44-'Location-adjusted data'!$U44</f>
        <v>-6.2289999999975976E-3</v>
      </c>
      <c r="AO44" s="64">
        <f>'Raw data'!AO44-'Location-adjusted data'!$U44</f>
        <v>-6.2289999999975976E-3</v>
      </c>
      <c r="AP44" s="64">
        <f>'Raw data'!AP44-'Location-adjusted data'!$U44</f>
        <v>-6.2289999999975976E-3</v>
      </c>
    </row>
    <row r="45" spans="1:42" x14ac:dyDescent="0.35">
      <c r="B45" s="18"/>
      <c r="C45" s="18"/>
      <c r="D45" s="3"/>
      <c r="E45" s="38"/>
      <c r="F45" s="3"/>
      <c r="G45" s="3"/>
      <c r="H45" s="3"/>
      <c r="I45" s="4"/>
      <c r="J45" s="54"/>
      <c r="K45" s="54"/>
      <c r="L45" s="54"/>
      <c r="M45" s="54"/>
      <c r="N45" s="54"/>
      <c r="O45" s="54"/>
      <c r="Q45" s="49"/>
      <c r="R45" s="49"/>
      <c r="S45" s="49"/>
      <c r="T45" s="49"/>
      <c r="U45" s="49"/>
      <c r="V45" s="49"/>
      <c r="W45" s="64"/>
      <c r="X45" s="64"/>
      <c r="Y45" s="64"/>
      <c r="Z45" s="64"/>
      <c r="AA45" s="64"/>
      <c r="AB45" s="64"/>
      <c r="AD45" s="69"/>
      <c r="AE45" s="69"/>
      <c r="AF45" s="69"/>
      <c r="AG45" s="8"/>
      <c r="AH45" s="8"/>
      <c r="AI45" s="8"/>
      <c r="AK45" s="64"/>
      <c r="AL45" s="64"/>
      <c r="AM45" s="64"/>
      <c r="AN45" s="64"/>
      <c r="AO45" s="64"/>
      <c r="AP45" s="64"/>
    </row>
    <row r="46" spans="1:42" x14ac:dyDescent="0.35">
      <c r="A46" t="s">
        <v>36</v>
      </c>
      <c r="B46" s="18">
        <v>2.5775375169462102</v>
      </c>
      <c r="C46">
        <v>51</v>
      </c>
      <c r="D46" s="4">
        <f>'Raw data'!D46</f>
        <v>1.837</v>
      </c>
      <c r="E46" s="38">
        <f>'Raw data'!E46</f>
        <v>7.8600000000000002E-4</v>
      </c>
      <c r="F46" s="4">
        <f>'Raw data'!F46</f>
        <v>12.827053106442438</v>
      </c>
      <c r="G46" s="4">
        <f>'Raw data'!G46</f>
        <v>9.1091003789915623E-2</v>
      </c>
      <c r="H46" s="4">
        <f>'Raw data'!H46</f>
        <v>54.71</v>
      </c>
      <c r="I46" s="4">
        <f>'Raw data'!I46</f>
        <v>0.25969999999999999</v>
      </c>
      <c r="J46" s="54">
        <f>'Raw data'!J46-'Location-adjusted data'!$U46</f>
        <v>35.450000000000003</v>
      </c>
      <c r="K46" s="54">
        <f>'Raw data'!K46-'Location-adjusted data'!$U46</f>
        <v>43.45</v>
      </c>
      <c r="L46" s="54">
        <f>'Raw data'!L46-'Location-adjusted data'!$U46</f>
        <v>55.45</v>
      </c>
      <c r="M46" s="54">
        <f>'Raw data'!M46-'Location-adjusted data'!$U46</f>
        <v>2.4500000000000028</v>
      </c>
      <c r="N46" s="54">
        <f>'Raw data'!N46-'Location-adjusted data'!$U46</f>
        <v>2.4500000000000028</v>
      </c>
      <c r="O46" s="54">
        <f>'Raw data'!O46-'Location-adjusted data'!$U46</f>
        <v>3.4500000000000028</v>
      </c>
      <c r="Q46" s="49">
        <f>'Raw data'!Q46</f>
        <v>1.28</v>
      </c>
      <c r="R46" s="49">
        <f>'Raw data'!R46</f>
        <v>5.1670000000000004E-4</v>
      </c>
      <c r="S46" s="49">
        <f>'Raw data'!S46</f>
        <v>3.117678753888105</v>
      </c>
      <c r="T46" s="49">
        <f>'Raw data'!T46</f>
        <v>1.871150018746344E-2</v>
      </c>
      <c r="U46" s="49">
        <f>'Raw data'!U46</f>
        <v>53.55</v>
      </c>
      <c r="V46" s="49">
        <f>'Raw data'!V46</f>
        <v>8.6279999999999996E-2</v>
      </c>
      <c r="W46" s="64">
        <f>'Raw data'!W46-'Location-adjusted data'!$U46</f>
        <v>4.4500000000000028</v>
      </c>
      <c r="X46" s="64">
        <f>'Raw data'!X46-'Location-adjusted data'!$U46</f>
        <v>6.4500000000000028</v>
      </c>
      <c r="Y46" s="64">
        <f>'Raw data'!Y46-'Location-adjusted data'!$U46</f>
        <v>9.4500000000000028</v>
      </c>
      <c r="Z46" s="64">
        <f>'Raw data'!Z46-'Location-adjusted data'!$U46</f>
        <v>0.45000000000000284</v>
      </c>
      <c r="AA46" s="64">
        <f>'Raw data'!AA46-'Location-adjusted data'!$U46</f>
        <v>1.4500000000000028</v>
      </c>
      <c r="AB46" s="64">
        <f>'Raw data'!AB46-'Location-adjusted data'!$U46</f>
        <v>1.4500000000000028</v>
      </c>
      <c r="AD46" s="69">
        <f>'Raw data'!AD46-'Location-adjusted data'!$U46</f>
        <v>78.45</v>
      </c>
      <c r="AE46" s="69">
        <f>'Raw data'!AE46-'Location-adjusted data'!$U46</f>
        <v>91.45</v>
      </c>
      <c r="AF46" s="69">
        <f>'Raw data'!AF46-'Location-adjusted data'!$U46</f>
        <v>187.45</v>
      </c>
      <c r="AG46" s="8">
        <f>'Raw data'!AG46</f>
        <v>35.703249999999997</v>
      </c>
      <c r="AH46" s="8">
        <f>'Raw data'!AH46</f>
        <v>37.435949999999998</v>
      </c>
      <c r="AI46" s="8">
        <f>'Raw data'!AI46</f>
        <v>39.16865</v>
      </c>
      <c r="AK46" s="64">
        <f>'Raw data'!AK46-'Location-adjusted data'!$U46</f>
        <v>2.4500000000000028</v>
      </c>
      <c r="AL46" s="64">
        <f>'Raw data'!AL46-'Location-adjusted data'!$U46</f>
        <v>3.4500000000000028</v>
      </c>
      <c r="AM46" s="64">
        <f>'Raw data'!AM46-'Location-adjusted data'!$U46</f>
        <v>3.4500000000000028</v>
      </c>
      <c r="AN46" s="64">
        <f>'Raw data'!AN46-'Location-adjusted data'!$U46</f>
        <v>-0.54999999999999716</v>
      </c>
      <c r="AO46" s="64">
        <f>'Raw data'!AO46-'Location-adjusted data'!$U46</f>
        <v>0.45000000000000284</v>
      </c>
      <c r="AP46" s="64">
        <f>'Raw data'!AP46-'Location-adjusted data'!$U46</f>
        <v>0.45000000000000284</v>
      </c>
    </row>
    <row r="47" spans="1:42" x14ac:dyDescent="0.35">
      <c r="A47" t="s">
        <v>37</v>
      </c>
      <c r="B47" s="18">
        <v>1.3935648339890838</v>
      </c>
      <c r="C47" s="16">
        <v>51</v>
      </c>
      <c r="D47" s="4">
        <f>'Raw data'!D47</f>
        <v>1.1395139999999999</v>
      </c>
      <c r="E47" s="38">
        <f>'Raw data'!E47</f>
        <v>1.33E-3</v>
      </c>
      <c r="F47" s="4">
        <f>'Raw data'!F47</f>
        <v>3.1032399442075906</v>
      </c>
      <c r="G47" s="4">
        <f>'Raw data'!G47</f>
        <v>6.3737612848751818E-2</v>
      </c>
      <c r="H47" s="3">
        <f>'Raw data'!H47</f>
        <v>53.924638000000002</v>
      </c>
      <c r="I47" s="4">
        <f>'Raw data'!I47</f>
        <v>0.28817300000000001</v>
      </c>
      <c r="J47" s="54">
        <f>'Raw data'!J47-'Location-adjusted data'!$U47</f>
        <v>4.3927809999999994</v>
      </c>
      <c r="K47" s="54">
        <f>'Raw data'!K47-'Location-adjusted data'!$U47</f>
        <v>6.3927809999999994</v>
      </c>
      <c r="L47" s="54">
        <f>'Raw data'!L47-'Location-adjusted data'!$U47</f>
        <v>6.3927809999999994</v>
      </c>
      <c r="M47" s="54">
        <f>'Raw data'!M47-'Location-adjusted data'!$U47</f>
        <v>0.39278099999999938</v>
      </c>
      <c r="N47" s="54">
        <f>'Raw data'!N47-'Location-adjusted data'!$U47</f>
        <v>1.3927809999999994</v>
      </c>
      <c r="O47" s="54">
        <f>'Raw data'!O47-'Location-adjusted data'!$U47</f>
        <v>1.3927809999999994</v>
      </c>
      <c r="Q47" s="49">
        <f>'Raw data'!Q47</f>
        <v>1.3433040000000001</v>
      </c>
      <c r="R47" s="49">
        <f>'Raw data'!R47</f>
        <v>2.7920000000000002E-3</v>
      </c>
      <c r="S47" s="49">
        <f>'Raw data'!S47</f>
        <v>2.6662349481742011</v>
      </c>
      <c r="T47" s="49">
        <f>'Raw data'!T47</f>
        <v>9.5045657577254861E-2</v>
      </c>
      <c r="U47" s="49">
        <f>'Raw data'!U47</f>
        <v>53.607219000000001</v>
      </c>
      <c r="V47" s="49">
        <f>'Raw data'!V47</f>
        <v>0.50609199999999999</v>
      </c>
      <c r="W47" s="64">
        <f>'Raw data'!W47-'Location-adjusted data'!$U47</f>
        <v>2.3927809999999994</v>
      </c>
      <c r="X47" s="64">
        <f>'Raw data'!X47-'Location-adjusted data'!$U47</f>
        <v>3.3927809999999994</v>
      </c>
      <c r="Y47" s="64">
        <f>'Raw data'!Y47-'Location-adjusted data'!$U47</f>
        <v>7.3927809999999994</v>
      </c>
      <c r="Z47" s="64">
        <f>'Raw data'!Z47-'Location-adjusted data'!$U47</f>
        <v>0.39278099999999938</v>
      </c>
      <c r="AA47" s="64">
        <f>'Raw data'!AA47-'Location-adjusted data'!$U47</f>
        <v>0.39278099999999938</v>
      </c>
      <c r="AB47" s="64">
        <f>'Raw data'!AB47-'Location-adjusted data'!$U47</f>
        <v>1.3927809999999994</v>
      </c>
      <c r="AD47" s="69">
        <f>'Raw data'!AD47-'Location-adjusted data'!$U47</f>
        <v>6.3927809999999994</v>
      </c>
      <c r="AE47" s="69">
        <f>'Raw data'!AE47-'Location-adjusted data'!$U47</f>
        <v>8.3927809999999994</v>
      </c>
      <c r="AF47" s="69">
        <f>'Raw data'!AF47-'Location-adjusted data'!$U47</f>
        <v>11.392780999999999</v>
      </c>
      <c r="AG47" s="8">
        <f>'Raw data'!AG47</f>
        <v>30.831420000000001</v>
      </c>
      <c r="AH47" s="8">
        <f>'Raw data'!AH47</f>
        <v>31.276250000000001</v>
      </c>
      <c r="AI47" s="8">
        <f>'Raw data'!AI47</f>
        <v>31.721070000000001</v>
      </c>
      <c r="AK47" s="64">
        <f>'Raw data'!AK47-'Location-adjusted data'!$U47</f>
        <v>1.3927809999999994</v>
      </c>
      <c r="AL47" s="64">
        <f>'Raw data'!AL47-'Location-adjusted data'!$U47</f>
        <v>2.3927809999999994</v>
      </c>
      <c r="AM47" s="64">
        <f>'Raw data'!AM47-'Location-adjusted data'!$U47</f>
        <v>2.3927809999999994</v>
      </c>
      <c r="AN47" s="64">
        <f>'Raw data'!AN47-'Location-adjusted data'!$U47</f>
        <v>-0.60721900000000062</v>
      </c>
      <c r="AO47" s="64">
        <f>'Raw data'!AO47-'Location-adjusted data'!$U47</f>
        <v>0.39278099999999938</v>
      </c>
      <c r="AP47" s="64">
        <f>'Raw data'!AP47-'Location-adjusted data'!$U47</f>
        <v>0.39278099999999938</v>
      </c>
    </row>
    <row r="48" spans="1:42" x14ac:dyDescent="0.35">
      <c r="D48" s="3"/>
      <c r="E48" s="38"/>
      <c r="F48" s="4"/>
      <c r="G48" s="4"/>
      <c r="H48" s="3"/>
      <c r="I48" s="4"/>
      <c r="J48" s="54"/>
      <c r="K48" s="54"/>
      <c r="L48" s="54"/>
      <c r="M48" s="54"/>
      <c r="N48" s="54"/>
      <c r="O48" s="54"/>
      <c r="Q48" s="2"/>
      <c r="R48" s="2"/>
      <c r="S48" s="2"/>
      <c r="T48" s="2"/>
      <c r="U48" s="2"/>
      <c r="V48" s="2"/>
      <c r="W48" s="64"/>
      <c r="X48" s="64"/>
      <c r="Y48" s="64"/>
      <c r="Z48" s="64"/>
      <c r="AA48" s="64"/>
      <c r="AB48" s="64"/>
      <c r="AD48" s="69"/>
      <c r="AE48" s="69"/>
      <c r="AF48" s="69"/>
      <c r="AG48" s="8"/>
      <c r="AH48" s="8"/>
      <c r="AI48" s="8"/>
      <c r="AK48" s="64"/>
      <c r="AL48" s="64"/>
      <c r="AM48" s="64"/>
      <c r="AN48" s="64"/>
      <c r="AO48" s="64"/>
      <c r="AP48" s="64"/>
    </row>
    <row r="49" spans="1:42" x14ac:dyDescent="0.35">
      <c r="D49" s="3"/>
      <c r="E49" s="38"/>
      <c r="F49" s="4"/>
      <c r="G49" s="4"/>
      <c r="H49" s="3"/>
      <c r="I49" s="4"/>
      <c r="J49" s="54"/>
      <c r="K49" s="54"/>
      <c r="L49" s="54"/>
      <c r="M49" s="54"/>
      <c r="N49" s="54"/>
      <c r="O49" s="54"/>
      <c r="Q49" s="2"/>
      <c r="R49" s="2"/>
      <c r="S49" s="2"/>
      <c r="T49" s="2"/>
      <c r="U49" s="2"/>
      <c r="V49" s="2"/>
      <c r="W49" s="64"/>
      <c r="X49" s="64"/>
      <c r="Y49" s="64"/>
      <c r="Z49" s="64"/>
      <c r="AA49" s="64"/>
      <c r="AB49" s="64"/>
      <c r="AD49" s="69"/>
      <c r="AE49" s="69"/>
      <c r="AF49" s="69"/>
      <c r="AG49" s="8"/>
      <c r="AH49" s="8"/>
      <c r="AI49" s="8"/>
      <c r="AK49" s="64"/>
      <c r="AL49" s="64"/>
      <c r="AM49" s="64"/>
      <c r="AN49" s="64"/>
      <c r="AO49" s="64"/>
      <c r="AP49" s="64"/>
    </row>
    <row r="50" spans="1:42" s="1" customFormat="1" x14ac:dyDescent="0.35">
      <c r="A50" s="1" t="s">
        <v>77</v>
      </c>
      <c r="D50" s="12"/>
      <c r="E50" s="41"/>
      <c r="F50" s="42"/>
      <c r="G50" s="42"/>
      <c r="H50" s="12"/>
      <c r="I50" s="42"/>
      <c r="J50" s="59"/>
      <c r="K50" s="59"/>
      <c r="L50" s="59"/>
      <c r="M50" s="59"/>
      <c r="N50" s="59"/>
      <c r="O50" s="59"/>
      <c r="Q50" s="37"/>
      <c r="R50" s="37"/>
      <c r="S50" s="37"/>
      <c r="T50" s="37"/>
      <c r="U50" s="37"/>
      <c r="V50" s="37"/>
      <c r="W50" s="65"/>
      <c r="X50" s="65"/>
      <c r="Y50" s="65"/>
      <c r="Z50" s="65"/>
      <c r="AA50" s="65"/>
      <c r="AB50" s="65"/>
      <c r="AC50"/>
      <c r="AD50" s="71"/>
      <c r="AE50" s="71"/>
      <c r="AF50" s="71"/>
      <c r="AG50" s="43"/>
      <c r="AH50" s="43"/>
      <c r="AI50" s="43"/>
      <c r="AK50" s="57"/>
      <c r="AL50" s="57"/>
      <c r="AM50" s="57"/>
      <c r="AN50" s="57"/>
      <c r="AO50" s="57"/>
      <c r="AP50" s="57"/>
    </row>
    <row r="51" spans="1:42" x14ac:dyDescent="0.35">
      <c r="A51" t="s">
        <v>74</v>
      </c>
      <c r="B51" s="18">
        <v>39.281650546168954</v>
      </c>
      <c r="C51">
        <v>48</v>
      </c>
      <c r="D51" s="4">
        <f>'Raw data'!D51</f>
        <v>17.8</v>
      </c>
      <c r="E51" s="38">
        <f>'Raw data'!E51</f>
        <v>3.6490000000000002E-2</v>
      </c>
      <c r="F51" s="4">
        <f>'Raw data'!F51</f>
        <v>112.76739618917368</v>
      </c>
      <c r="G51" s="4">
        <f>'Raw data'!G51</f>
        <v>1.4688693147685024</v>
      </c>
      <c r="H51" s="4">
        <f>'Raw data'!H51</f>
        <v>70.77</v>
      </c>
      <c r="I51" s="4">
        <f>'Raw data'!I51</f>
        <v>4.7160000000000002</v>
      </c>
      <c r="J51" s="54">
        <f>'Raw data'!J51-'Location-adjusted data'!$U51</f>
        <v>946.07</v>
      </c>
      <c r="K51" s="54">
        <f>'Raw data'!K51-'Location-adjusted data'!$U51</f>
        <v>1128.07</v>
      </c>
      <c r="L51" s="54">
        <f>'Raw data'!L51-'Location-adjusted data'!$U51</f>
        <v>1175.07</v>
      </c>
      <c r="M51" s="54">
        <f>'Raw data'!M51-'Location-adjusted data'!$U51</f>
        <v>84.07</v>
      </c>
      <c r="N51" s="54">
        <f>'Raw data'!N51-'Location-adjusted data'!$U51</f>
        <v>89.07</v>
      </c>
      <c r="O51" s="54">
        <f>'Raw data'!O51-'Location-adjusted data'!$U51</f>
        <v>90.07</v>
      </c>
      <c r="Q51" s="2">
        <f>'Raw data'!Q51</f>
        <v>1.982</v>
      </c>
      <c r="R51" s="2">
        <f>'Raw data'!R51</f>
        <v>7.3229999999999996E-4</v>
      </c>
      <c r="S51" s="2">
        <f>'Raw data'!S51</f>
        <v>10.171741977172719</v>
      </c>
      <c r="T51" s="2">
        <f>'Raw data'!T51</f>
        <v>6.3862470792926132E-2</v>
      </c>
      <c r="U51" s="2">
        <f>'Raw data'!U51</f>
        <v>51.93</v>
      </c>
      <c r="V51" s="2">
        <f>'Raw data'!V51</f>
        <v>0.2122</v>
      </c>
      <c r="W51" s="64">
        <f>'Raw data'!W51-'Location-adjusted data'!$U51</f>
        <v>14.07</v>
      </c>
      <c r="X51" s="64">
        <f>'Raw data'!X51-'Location-adjusted data'!$U51</f>
        <v>32.07</v>
      </c>
      <c r="Y51" s="64">
        <f>'Raw data'!Y51-'Location-adjusted data'!$U51</f>
        <v>56.07</v>
      </c>
      <c r="Z51" s="56">
        <f>'Raw data'!Z51-'Location-adjusted data'!$U51</f>
        <v>1.0700000000000003</v>
      </c>
      <c r="AA51" s="64">
        <f>'Raw data'!AA51-'Location-adjusted data'!$U51</f>
        <v>2.0700000000000003</v>
      </c>
      <c r="AB51" s="64">
        <f>'Raw data'!AB51-'Location-adjusted data'!$U51</f>
        <v>2.0700000000000003</v>
      </c>
      <c r="AD51" s="69">
        <f>'Raw data'!AD51-'Location-adjusted data'!$U51</f>
        <v>1159.07</v>
      </c>
      <c r="AE51" s="69">
        <f>'Raw data'!AE51-'Location-adjusted data'!$U51</f>
        <v>1632.07</v>
      </c>
      <c r="AF51" s="69">
        <f>'Raw data'!AF51-'Location-adjusted data'!$U51</f>
        <v>1692.07</v>
      </c>
      <c r="AG51" s="8">
        <f>'Raw data'!AG51</f>
        <v>113.1527</v>
      </c>
      <c r="AH51" s="8">
        <f>'Raw data'!AH51</f>
        <v>118.44070000000001</v>
      </c>
      <c r="AI51" s="8">
        <f>'Raw data'!AI51</f>
        <v>123.7287</v>
      </c>
      <c r="AK51" s="64">
        <f>'Raw data'!AK51-'Location-adjusted data'!$U51</f>
        <v>32.07</v>
      </c>
      <c r="AL51" s="64">
        <f>'Raw data'!AL51-'Location-adjusted data'!$U51</f>
        <v>46.07</v>
      </c>
      <c r="AM51" s="64">
        <f>'Raw data'!AM51-'Location-adjusted data'!$U51</f>
        <v>50.07</v>
      </c>
      <c r="AN51" s="64">
        <f>'Raw data'!AN51-'Location-adjusted data'!$U51</f>
        <v>7.0000000000000284E-2</v>
      </c>
      <c r="AO51" s="64">
        <f>'Raw data'!AO51-'Location-adjusted data'!$U51</f>
        <v>1.0700000000000003</v>
      </c>
      <c r="AP51" s="64">
        <f>'Raw data'!AP51-'Location-adjusted data'!$U51</f>
        <v>2.0700000000000003</v>
      </c>
    </row>
    <row r="52" spans="1:42" x14ac:dyDescent="0.35">
      <c r="A52" t="s">
        <v>75</v>
      </c>
      <c r="B52" s="18">
        <v>21.23791660151867</v>
      </c>
      <c r="C52">
        <v>51</v>
      </c>
      <c r="D52" s="4">
        <f>'Raw data'!D52</f>
        <v>0.75700999999999996</v>
      </c>
      <c r="E52" s="38">
        <f>'Raw data'!E52</f>
        <v>2.5600000000000002E-3</v>
      </c>
      <c r="F52" s="4">
        <f>'Raw data'!F52</f>
        <v>1.9126236607536233</v>
      </c>
      <c r="G52" s="4">
        <f>'Raw data'!G52</f>
        <v>1.8016815903152461E-2</v>
      </c>
      <c r="H52" s="4">
        <f>'Raw data'!H52</f>
        <v>52.363689999999998</v>
      </c>
      <c r="I52" s="4">
        <f>'Raw data'!I52</f>
        <v>7.775E-2</v>
      </c>
      <c r="J52" s="54">
        <f>'Raw data'!J52-'Location-adjusted data'!$U52</f>
        <v>6.1706009999999978</v>
      </c>
      <c r="K52" s="54">
        <f>'Raw data'!K52-'Location-adjusted data'!$U52</f>
        <v>6.1706009999999978</v>
      </c>
      <c r="L52" s="54">
        <f>'Raw data'!L52-'Location-adjusted data'!$U52</f>
        <v>6.1706009999999978</v>
      </c>
      <c r="M52" s="54">
        <f>'Raw data'!M52-'Location-adjusted data'!$U52</f>
        <v>1.1706009999999978</v>
      </c>
      <c r="N52" s="54">
        <f>'Raw data'!N52-'Location-adjusted data'!$U52</f>
        <v>1.1706009999999978</v>
      </c>
      <c r="O52" s="54">
        <f>'Raw data'!O52-'Location-adjusted data'!$U52</f>
        <v>1.1706009999999978</v>
      </c>
      <c r="Q52" s="2">
        <f>'Raw data'!Q52</f>
        <v>1.282497</v>
      </c>
      <c r="R52" s="2">
        <f>'Raw data'!R52</f>
        <v>2.3010000000000001E-3</v>
      </c>
      <c r="S52" s="2">
        <f>'Raw data'!S52</f>
        <v>2.5107323787887839</v>
      </c>
      <c r="T52" s="2">
        <f>'Raw data'!T52</f>
        <v>7.0640384368755541E-2</v>
      </c>
      <c r="U52" s="2">
        <f>'Raw data'!U52</f>
        <v>52.829399000000002</v>
      </c>
      <c r="V52" s="2">
        <f>'Raw data'!V52</f>
        <v>0.37649199999999999</v>
      </c>
      <c r="W52" s="64">
        <f>'Raw data'!W52-'Location-adjusted data'!$U52</f>
        <v>2.1706009999999978</v>
      </c>
      <c r="X52" s="64">
        <f>'Raw data'!X52-'Location-adjusted data'!$U52</f>
        <v>6.1706009999999978</v>
      </c>
      <c r="Y52" s="60">
        <f>'Raw data'!Y52-'Location-adjusted data'!$U52</f>
        <v>6.1706009999999978</v>
      </c>
      <c r="Z52" s="64">
        <f>'Raw data'!Z52-'Location-adjusted data'!$U52</f>
        <v>0.17060099999999778</v>
      </c>
      <c r="AA52" s="64">
        <f>'Raw data'!AA52-'Location-adjusted data'!$U52</f>
        <v>1.1706009999999978</v>
      </c>
      <c r="AB52" s="64">
        <f>'Raw data'!AB52-'Location-adjusted data'!$U52</f>
        <v>1.1706009999999978</v>
      </c>
      <c r="AD52" s="69">
        <f>'Raw data'!AD52-'Location-adjusted data'!$U52</f>
        <v>12.170600999999998</v>
      </c>
      <c r="AE52" s="69">
        <f>'Raw data'!AE52-'Location-adjusted data'!$U52</f>
        <v>14.170600999999998</v>
      </c>
      <c r="AF52" s="69">
        <f>'Raw data'!AF52-'Location-adjusted data'!$U52</f>
        <v>36.170600999999998</v>
      </c>
      <c r="AG52" s="8">
        <f>'Raw data'!AG52</f>
        <v>22.581530000000001</v>
      </c>
      <c r="AH52" s="8">
        <f>'Raw data'!AH52</f>
        <v>35.992400000000004</v>
      </c>
      <c r="AI52" s="8">
        <f>'Raw data'!AI52</f>
        <v>49.403260000000003</v>
      </c>
      <c r="AK52" s="64">
        <f>'Raw data'!AK52-'Location-adjusted data'!$U52</f>
        <v>3.1706009999999978</v>
      </c>
      <c r="AL52" s="64">
        <f>'Raw data'!AL52-'Location-adjusted data'!$U52</f>
        <v>6.1706009999999978</v>
      </c>
      <c r="AM52" s="64">
        <f>'Raw data'!AM52-'Location-adjusted data'!$U52</f>
        <v>10.170600999999998</v>
      </c>
      <c r="AN52" s="64">
        <f>'Raw data'!AN52-'Location-adjusted data'!$U52</f>
        <v>0.17060099999999778</v>
      </c>
      <c r="AO52" s="64">
        <f>'Raw data'!AO52-'Location-adjusted data'!$U52</f>
        <v>0.17060099999999778</v>
      </c>
      <c r="AP52" s="64">
        <f>'Raw data'!AP52-'Location-adjusted data'!$U52</f>
        <v>0.17060099999999778</v>
      </c>
    </row>
    <row r="53" spans="1:42" x14ac:dyDescent="0.35">
      <c r="B53" s="18"/>
      <c r="D53" s="3"/>
      <c r="E53" s="38"/>
      <c r="F53" s="4"/>
      <c r="G53" s="4"/>
      <c r="H53" s="4"/>
      <c r="I53" s="4"/>
      <c r="J53" s="54"/>
      <c r="K53" s="54"/>
      <c r="L53" s="54"/>
      <c r="M53" s="54"/>
      <c r="N53" s="54"/>
      <c r="O53" s="54"/>
      <c r="Q53" s="2"/>
      <c r="R53" s="2"/>
      <c r="S53" s="2"/>
      <c r="T53" s="2"/>
      <c r="U53" s="2"/>
      <c r="V53" s="2"/>
      <c r="W53" s="64"/>
      <c r="X53" s="64"/>
      <c r="Y53" s="64"/>
      <c r="Z53" s="64"/>
      <c r="AA53" s="64"/>
      <c r="AB53" s="64"/>
      <c r="AD53" s="69"/>
      <c r="AE53" s="69"/>
      <c r="AF53" s="69"/>
      <c r="AG53" s="8"/>
      <c r="AH53" s="8"/>
      <c r="AI53" s="8"/>
      <c r="AK53" s="64"/>
      <c r="AL53" s="64"/>
      <c r="AM53" s="64"/>
      <c r="AN53" s="64"/>
      <c r="AO53" s="64"/>
      <c r="AP53" s="64"/>
    </row>
    <row r="54" spans="1:42" x14ac:dyDescent="0.35">
      <c r="A54" t="s">
        <v>36</v>
      </c>
      <c r="B54" s="18">
        <v>2.5775375169462102</v>
      </c>
      <c r="C54">
        <v>51</v>
      </c>
      <c r="D54" s="4">
        <f>'Raw data'!D54</f>
        <v>1.65</v>
      </c>
      <c r="E54" s="38">
        <f>'Raw data'!E54</f>
        <v>5.9889999999999997E-4</v>
      </c>
      <c r="F54" s="4">
        <f>'Raw data'!F54</f>
        <v>6.3462445195970121</v>
      </c>
      <c r="G54" s="4">
        <f>'Raw data'!G54</f>
        <v>5.2268899586475043E-2</v>
      </c>
      <c r="H54" s="4">
        <f>'Raw data'!H54</f>
        <v>53.8</v>
      </c>
      <c r="I54" s="4">
        <f>'Raw data'!I54</f>
        <v>0.19969999999999999</v>
      </c>
      <c r="J54" s="54">
        <f>'Raw data'!J54-'Location-adjusted data'!$U54</f>
        <v>18.729999999999997</v>
      </c>
      <c r="K54" s="54">
        <f>'Raw data'!K54-'Location-adjusted data'!$U54</f>
        <v>29.729999999999997</v>
      </c>
      <c r="L54" s="54">
        <f>'Raw data'!L54-'Location-adjusted data'!$U54</f>
        <v>29.729999999999997</v>
      </c>
      <c r="M54" s="54">
        <f>'Raw data'!M54-'Location-adjusted data'!$U54</f>
        <v>0.72999999999999687</v>
      </c>
      <c r="N54" s="54">
        <f>'Raw data'!N54-'Location-adjusted data'!$U54</f>
        <v>1.7299999999999969</v>
      </c>
      <c r="O54" s="54">
        <f>'Raw data'!O54-'Location-adjusted data'!$U54</f>
        <v>1.7299999999999969</v>
      </c>
      <c r="Q54" s="2">
        <f>'Raw data'!Q54</f>
        <v>1.0669999999999999</v>
      </c>
      <c r="R54" s="2">
        <f>'Raw data'!R54</f>
        <v>4.4569999999999999E-4</v>
      </c>
      <c r="S54" s="2">
        <f>'Raw data'!S54</f>
        <v>2.3291690384078501</v>
      </c>
      <c r="T54" s="2">
        <f>'Raw data'!T54</f>
        <v>2.1935452358992774E-2</v>
      </c>
      <c r="U54" s="2">
        <f>'Raw data'!U54</f>
        <v>53.27</v>
      </c>
      <c r="V54" s="2">
        <f>'Raw data'!V54</f>
        <v>0.1096</v>
      </c>
      <c r="W54" s="64">
        <f>'Raw data'!W54-'Location-adjusted data'!$U54</f>
        <v>2.7299999999999969</v>
      </c>
      <c r="X54" s="64">
        <f>'Raw data'!X54-'Location-adjusted data'!$U54</f>
        <v>3.7299999999999969</v>
      </c>
      <c r="Y54" s="64">
        <f>'Raw data'!Y54-'Location-adjusted data'!$U54</f>
        <v>6.7299999999999969</v>
      </c>
      <c r="Z54" s="64">
        <f>'Raw data'!Z54-'Location-adjusted data'!$U54</f>
        <v>-0.27000000000000313</v>
      </c>
      <c r="AA54" s="56">
        <f>'Raw data'!AA54-'Location-adjusted data'!$U54</f>
        <v>0.72999999999999687</v>
      </c>
      <c r="AB54" s="56">
        <f>'Raw data'!AB54-'Location-adjusted data'!$U54</f>
        <v>0.72999999999999687</v>
      </c>
      <c r="AD54" s="69">
        <f>'Raw data'!AD54-'Location-adjusted data'!$U54</f>
        <v>50.73</v>
      </c>
      <c r="AE54" s="69">
        <f>'Raw data'!AE54-'Location-adjusted data'!$U54</f>
        <v>112.72999999999999</v>
      </c>
      <c r="AF54" s="69">
        <f>'Raw data'!AF54-'Location-adjusted data'!$U54</f>
        <v>150.72999999999999</v>
      </c>
      <c r="AG54" s="8">
        <f>'Raw data'!AG54</f>
        <v>29.066749999999999</v>
      </c>
      <c r="AH54" s="8">
        <f>'Raw data'!AH54</f>
        <v>29.953440000000001</v>
      </c>
      <c r="AI54" s="8">
        <f>'Raw data'!AI54</f>
        <v>30.840129999999998</v>
      </c>
      <c r="AK54" s="64">
        <f>'Raw data'!AK54-'Location-adjusted data'!$U54</f>
        <v>2.7299999999999969</v>
      </c>
      <c r="AL54" s="64">
        <f>'Raw data'!AL54-'Location-adjusted data'!$U54</f>
        <v>2.7299999999999969</v>
      </c>
      <c r="AM54" s="64">
        <f>'Raw data'!AM54-'Location-adjusted data'!$U54</f>
        <v>3.7299999999999969</v>
      </c>
      <c r="AN54" s="64">
        <f>'Raw data'!AN54-'Location-adjusted data'!$U54</f>
        <v>-0.27000000000000313</v>
      </c>
      <c r="AO54" s="64">
        <f>'Raw data'!AO54-'Location-adjusted data'!$U54</f>
        <v>0.72999999999999687</v>
      </c>
      <c r="AP54" s="64">
        <f>'Raw data'!AP54-'Location-adjusted data'!$U54</f>
        <v>0.72999999999999687</v>
      </c>
    </row>
    <row r="55" spans="1:42" x14ac:dyDescent="0.35">
      <c r="A55" t="s">
        <v>37</v>
      </c>
      <c r="B55" s="18">
        <v>1.3935648339890838</v>
      </c>
      <c r="C55">
        <v>51</v>
      </c>
      <c r="D55" s="4">
        <f>'Raw data'!D55</f>
        <v>1.129</v>
      </c>
      <c r="E55" s="38">
        <f>'Raw data'!E55</f>
        <v>1.6249999999999999E-4</v>
      </c>
      <c r="F55" s="4">
        <f>'Raw data'!F55</f>
        <v>4.8167698473046263</v>
      </c>
      <c r="G55" s="4">
        <f>'Raw data'!G55</f>
        <v>2.5700038330330976E-2</v>
      </c>
      <c r="H55" s="4">
        <f>'Raw data'!H55</f>
        <v>53.34</v>
      </c>
      <c r="I55" s="4">
        <f>'Raw data'!I55</f>
        <v>9.4479999999999995E-2</v>
      </c>
      <c r="J55" s="54">
        <f>'Raw data'!J55-'Location-adjusted data'!$U55</f>
        <v>4.8599999999999994</v>
      </c>
      <c r="K55" s="54">
        <f>'Raw data'!K55-'Location-adjusted data'!$U55</f>
        <v>4.8599999999999994</v>
      </c>
      <c r="L55" s="54">
        <f>'Raw data'!L55-'Location-adjusted data'!$U55</f>
        <v>6.8599999999999994</v>
      </c>
      <c r="M55" s="54">
        <f>'Raw data'!M55-'Location-adjusted data'!$U55</f>
        <v>-0.14000000000000057</v>
      </c>
      <c r="N55" s="54">
        <f>'Raw data'!N55-'Location-adjusted data'!$U55</f>
        <v>0.85999999999999943</v>
      </c>
      <c r="O55" s="54">
        <f>'Raw data'!O55-'Location-adjusted data'!$U55</f>
        <v>0.85999999999999943</v>
      </c>
      <c r="Q55" s="2">
        <f>'Raw data'!Q55</f>
        <v>0.75119999999999998</v>
      </c>
      <c r="R55" s="2">
        <f>'Raw data'!R55</f>
        <v>4.4719999999999997E-4</v>
      </c>
      <c r="S55" s="2">
        <f>'Raw data'!S55</f>
        <v>1.81433248264505</v>
      </c>
      <c r="T55" s="2">
        <f>'Raw data'!T55</f>
        <v>8.5214369863046962E-3</v>
      </c>
      <c r="U55" s="2">
        <f>'Raw data'!U55</f>
        <v>53.14</v>
      </c>
      <c r="V55" s="2">
        <f>'Raw data'!V55</f>
        <v>3.5549999999999998E-2</v>
      </c>
      <c r="W55" s="64">
        <f>'Raw data'!W55-'Location-adjusted data'!$U55</f>
        <v>3.8599999999999994</v>
      </c>
      <c r="X55" s="64">
        <f>'Raw data'!X55-'Location-adjusted data'!$U55</f>
        <v>5.8599999999999994</v>
      </c>
      <c r="Y55" s="64">
        <f>'Raw data'!Y55-'Location-adjusted data'!$U55</f>
        <v>8.86</v>
      </c>
      <c r="Z55" s="64">
        <f>'Raw data'!Z55-'Location-adjusted data'!$U55</f>
        <v>0.85999999999999943</v>
      </c>
      <c r="AA55" s="64">
        <f>'Raw data'!AA55-'Location-adjusted data'!$U55</f>
        <v>0.85999999999999943</v>
      </c>
      <c r="AB55" s="64">
        <f>'Raw data'!AB55-'Location-adjusted data'!$U55</f>
        <v>0.85999999999999943</v>
      </c>
      <c r="AD55" s="69">
        <f>'Raw data'!AD55-'Location-adjusted data'!$U55</f>
        <v>2.8599999999999994</v>
      </c>
      <c r="AE55" s="69">
        <f>'Raw data'!AE55-'Location-adjusted data'!$U55</f>
        <v>2.8599999999999994</v>
      </c>
      <c r="AF55" s="69">
        <f>'Raw data'!AF55-'Location-adjusted data'!$U55</f>
        <v>3.8599999999999994</v>
      </c>
      <c r="AG55" s="8">
        <f>'Raw data'!AG55</f>
        <v>25.833870000000001</v>
      </c>
      <c r="AH55" s="8">
        <f>'Raw data'!AH55</f>
        <v>29.058779999999999</v>
      </c>
      <c r="AI55" s="8">
        <f>'Raw data'!AI55</f>
        <v>32.28369</v>
      </c>
      <c r="AK55" s="64">
        <f>'Raw data'!AK55-'Location-adjusted data'!$U55</f>
        <v>2.8599999999999994</v>
      </c>
      <c r="AL55" s="64">
        <f>'Raw data'!AL55-'Location-adjusted data'!$U55</f>
        <v>2.8599999999999994</v>
      </c>
      <c r="AM55" s="64">
        <f>'Raw data'!AM55-'Location-adjusted data'!$U55</f>
        <v>5.8599999999999994</v>
      </c>
      <c r="AN55" s="64">
        <f>'Raw data'!AN55-'Location-adjusted data'!$U55</f>
        <v>-0.14000000000000057</v>
      </c>
      <c r="AO55" s="64">
        <f>'Raw data'!AO55-'Location-adjusted data'!$U55</f>
        <v>0.85999999999999943</v>
      </c>
      <c r="AP55" s="64">
        <f>'Raw data'!AP55-'Location-adjusted data'!$U55</f>
        <v>0.85999999999999943</v>
      </c>
    </row>
    <row r="56" spans="1:42" ht="17.5" x14ac:dyDescent="0.45">
      <c r="AN56" t="s">
        <v>66</v>
      </c>
    </row>
    <row r="57" spans="1:42" x14ac:dyDescent="0.35">
      <c r="A57" t="s">
        <v>57</v>
      </c>
    </row>
    <row r="58" spans="1:42" x14ac:dyDescent="0.35">
      <c r="A58" t="s">
        <v>43</v>
      </c>
    </row>
    <row r="67" spans="11:15" x14ac:dyDescent="0.35">
      <c r="K67" s="60"/>
      <c r="L67" s="60"/>
      <c r="M67" s="60"/>
      <c r="N67" s="60"/>
      <c r="O67" s="60"/>
    </row>
    <row r="68" spans="11:15" x14ac:dyDescent="0.35">
      <c r="K68" s="60"/>
      <c r="L68" s="60"/>
      <c r="M68" s="60"/>
      <c r="N68" s="60"/>
      <c r="O68" s="60"/>
    </row>
    <row r="69" spans="11:15" x14ac:dyDescent="0.35">
      <c r="K69" s="60"/>
      <c r="L69" s="60"/>
      <c r="M69" s="60"/>
      <c r="N69" s="60"/>
      <c r="O69" s="60"/>
    </row>
    <row r="70" spans="11:15" x14ac:dyDescent="0.35">
      <c r="K70" s="60"/>
      <c r="L70" s="60"/>
      <c r="M70" s="60"/>
      <c r="N70" s="60"/>
      <c r="O70" s="60"/>
    </row>
    <row r="71" spans="11:15" x14ac:dyDescent="0.35">
      <c r="K71" s="60"/>
      <c r="L71" s="60"/>
      <c r="M71" s="60"/>
      <c r="N71" s="60"/>
      <c r="O71" s="60"/>
    </row>
    <row r="72" spans="11:15" x14ac:dyDescent="0.35">
      <c r="K72" s="60"/>
      <c r="L72" s="60"/>
      <c r="M72" s="60"/>
      <c r="N72" s="60"/>
      <c r="O72" s="60"/>
    </row>
    <row r="73" spans="11:15" x14ac:dyDescent="0.35">
      <c r="K73" s="60"/>
      <c r="L73" s="60"/>
      <c r="M73" s="60"/>
      <c r="N73" s="60"/>
      <c r="O73" s="60"/>
    </row>
    <row r="74" spans="11:15" x14ac:dyDescent="0.35">
      <c r="K74" s="60"/>
      <c r="L74" s="60"/>
      <c r="M74" s="60"/>
      <c r="N74" s="60"/>
      <c r="O74" s="60"/>
    </row>
    <row r="75" spans="11:15" x14ac:dyDescent="0.35">
      <c r="K75" s="60"/>
      <c r="L75" s="60"/>
      <c r="M75" s="60"/>
      <c r="N75" s="60"/>
      <c r="O75" s="60"/>
    </row>
    <row r="76" spans="11:15" x14ac:dyDescent="0.35">
      <c r="K76" s="60"/>
      <c r="L76" s="60"/>
      <c r="M76" s="60"/>
      <c r="N76" s="60"/>
      <c r="O76" s="60"/>
    </row>
    <row r="77" spans="11:15" x14ac:dyDescent="0.35">
      <c r="K77" s="60"/>
      <c r="L77" s="60"/>
      <c r="M77" s="60"/>
      <c r="N77" s="60"/>
      <c r="O77" s="60"/>
    </row>
    <row r="78" spans="11:15" x14ac:dyDescent="0.35">
      <c r="K78" s="60"/>
      <c r="L78" s="60"/>
      <c r="M78" s="60"/>
      <c r="N78" s="60"/>
      <c r="O78" s="60"/>
    </row>
    <row r="79" spans="11:15" x14ac:dyDescent="0.35">
      <c r="K79" s="60"/>
      <c r="L79" s="60"/>
      <c r="M79" s="60"/>
      <c r="N79" s="60"/>
      <c r="O79" s="60"/>
    </row>
    <row r="80" spans="11:15" x14ac:dyDescent="0.35">
      <c r="K80" s="60"/>
      <c r="L80" s="60"/>
      <c r="M80" s="60"/>
      <c r="N80" s="60"/>
      <c r="O80" s="60"/>
    </row>
    <row r="81" spans="11:15" x14ac:dyDescent="0.35">
      <c r="K81" s="60"/>
      <c r="L81" s="60"/>
      <c r="M81" s="60"/>
      <c r="N81" s="60"/>
      <c r="O81" s="60"/>
    </row>
    <row r="85" spans="11:15" x14ac:dyDescent="0.35">
      <c r="K85" s="60"/>
      <c r="L85" s="60"/>
      <c r="M85" s="60"/>
      <c r="N85" s="60"/>
      <c r="O85" s="60"/>
    </row>
    <row r="86" spans="11:15" x14ac:dyDescent="0.35">
      <c r="K86" s="60"/>
      <c r="L86" s="60"/>
      <c r="M86" s="60"/>
      <c r="N86" s="60"/>
      <c r="O86" s="60"/>
    </row>
    <row r="89" spans="11:15" x14ac:dyDescent="0.35">
      <c r="K89" s="60"/>
      <c r="L89" s="60"/>
      <c r="M89" s="60"/>
      <c r="N89" s="60"/>
      <c r="O89" s="60"/>
    </row>
    <row r="90" spans="11:15" x14ac:dyDescent="0.35">
      <c r="K90" s="60"/>
      <c r="L90" s="60"/>
      <c r="M90" s="60"/>
      <c r="N90" s="60"/>
      <c r="O90" s="60"/>
    </row>
  </sheetData>
  <mergeCells count="49">
    <mergeCell ref="AP41:AP42"/>
    <mergeCell ref="AM3:AM4"/>
    <mergeCell ref="AN3:AN4"/>
    <mergeCell ref="AO3:AO4"/>
    <mergeCell ref="AP3:AP4"/>
    <mergeCell ref="AK40:AP40"/>
    <mergeCell ref="AK41:AK42"/>
    <mergeCell ref="AL41:AL42"/>
    <mergeCell ref="AM41:AM42"/>
    <mergeCell ref="AN41:AN42"/>
    <mergeCell ref="AO41:AO42"/>
    <mergeCell ref="AL3:AL4"/>
    <mergeCell ref="AB3:AB4"/>
    <mergeCell ref="AD3:AD4"/>
    <mergeCell ref="AE3:AE4"/>
    <mergeCell ref="AF3:AF4"/>
    <mergeCell ref="AK3:AK4"/>
    <mergeCell ref="AK2:AP2"/>
    <mergeCell ref="B3:B4"/>
    <mergeCell ref="J3:J4"/>
    <mergeCell ref="K3:K4"/>
    <mergeCell ref="L3:L4"/>
    <mergeCell ref="M3:M4"/>
    <mergeCell ref="N3:N4"/>
    <mergeCell ref="O3:O4"/>
    <mergeCell ref="Q3:Q4"/>
    <mergeCell ref="W3:W4"/>
    <mergeCell ref="V2:V4"/>
    <mergeCell ref="W2:AB2"/>
    <mergeCell ref="AD2:AF2"/>
    <mergeCell ref="AG2:AG4"/>
    <mergeCell ref="AH2:AH4"/>
    <mergeCell ref="AI2:AI4"/>
    <mergeCell ref="X3:X4"/>
    <mergeCell ref="Y3:Y4"/>
    <mergeCell ref="Z3:Z4"/>
    <mergeCell ref="AA3:AA4"/>
    <mergeCell ref="I2:I4"/>
    <mergeCell ref="J2:O2"/>
    <mergeCell ref="R2:R4"/>
    <mergeCell ref="S2:S4"/>
    <mergeCell ref="T2:T4"/>
    <mergeCell ref="U2:U4"/>
    <mergeCell ref="H2:H4"/>
    <mergeCell ref="C2:C4"/>
    <mergeCell ref="D2:D4"/>
    <mergeCell ref="E2:E4"/>
    <mergeCell ref="F2:F4"/>
    <mergeCell ref="G2:G4"/>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486F5B-FD0E-4465-A391-60B647D1F376}">
  <dimension ref="A1:AP58"/>
  <sheetViews>
    <sheetView zoomScale="80" zoomScaleNormal="80" workbookViewId="0">
      <pane xSplit="1" ySplit="4" topLeftCell="B5" activePane="bottomRight" state="frozen"/>
      <selection pane="topRight" activeCell="B1" sqref="B1"/>
      <selection pane="bottomLeft" activeCell="A4" sqref="A4"/>
      <selection pane="bottomRight" activeCell="A6" sqref="A6"/>
    </sheetView>
  </sheetViews>
  <sheetFormatPr defaultRowHeight="14.5" x14ac:dyDescent="0.35"/>
  <cols>
    <col min="1" max="1" width="22.36328125" customWidth="1"/>
    <col min="2" max="2" width="18.7265625" customWidth="1"/>
    <col min="3" max="3" width="14.1796875" customWidth="1"/>
    <col min="4" max="4" width="11.7265625" customWidth="1"/>
    <col min="5" max="5" width="14.26953125" customWidth="1"/>
    <col min="6" max="7" width="10.1796875" customWidth="1"/>
    <col min="10" max="10" width="10.1796875" customWidth="1"/>
    <col min="12" max="12" width="10.54296875" customWidth="1"/>
    <col min="13" max="13" width="10.1796875" customWidth="1"/>
    <col min="15" max="15" width="10.54296875" customWidth="1"/>
    <col min="17" max="17" width="13" customWidth="1"/>
    <col min="18" max="18" width="15.26953125" customWidth="1"/>
    <col min="23" max="23" width="10.26953125" customWidth="1"/>
    <col min="25" max="25" width="10.54296875" customWidth="1"/>
    <col min="26" max="26" width="10.26953125" customWidth="1"/>
    <col min="28" max="28" width="10.54296875" customWidth="1"/>
    <col min="30" max="30" width="10.1796875" customWidth="1"/>
    <col min="32" max="32" width="10.7265625" customWidth="1"/>
    <col min="33" max="35" width="9.453125" bestFit="1" customWidth="1"/>
    <col min="36" max="36" width="9.26953125" customWidth="1"/>
    <col min="37" max="37" width="10.1796875" customWidth="1"/>
    <col min="38" max="38" width="10.81640625" customWidth="1"/>
    <col min="39" max="39" width="10.54296875" customWidth="1"/>
    <col min="40" max="40" width="10.1796875" customWidth="1"/>
    <col min="41" max="41" width="9.7265625" customWidth="1"/>
    <col min="42" max="42" width="10.26953125" customWidth="1"/>
  </cols>
  <sheetData>
    <row r="1" spans="1:42" ht="17.5" x14ac:dyDescent="0.45">
      <c r="D1" s="12" t="s">
        <v>1</v>
      </c>
      <c r="E1" s="19" t="s">
        <v>1</v>
      </c>
      <c r="F1" s="19" t="s">
        <v>1</v>
      </c>
      <c r="G1" s="19" t="s">
        <v>1</v>
      </c>
      <c r="H1" s="19" t="s">
        <v>1</v>
      </c>
      <c r="I1" s="19" t="s">
        <v>1</v>
      </c>
      <c r="J1" s="19" t="s">
        <v>1</v>
      </c>
      <c r="K1" s="19" t="s">
        <v>1</v>
      </c>
      <c r="L1" s="19" t="s">
        <v>1</v>
      </c>
      <c r="M1" s="19" t="s">
        <v>1</v>
      </c>
      <c r="N1" s="19" t="s">
        <v>1</v>
      </c>
      <c r="O1" s="19" t="s">
        <v>1</v>
      </c>
      <c r="Q1" s="1" t="s">
        <v>7</v>
      </c>
      <c r="R1" s="20" t="s">
        <v>7</v>
      </c>
      <c r="S1" s="20" t="s">
        <v>7</v>
      </c>
      <c r="T1" s="20" t="s">
        <v>7</v>
      </c>
      <c r="U1" s="20" t="s">
        <v>7</v>
      </c>
      <c r="V1" s="20" t="s">
        <v>7</v>
      </c>
      <c r="W1" s="20" t="s">
        <v>7</v>
      </c>
      <c r="X1" s="20" t="s">
        <v>7</v>
      </c>
      <c r="Y1" s="20" t="s">
        <v>7</v>
      </c>
      <c r="Z1" s="20" t="s">
        <v>7</v>
      </c>
      <c r="AA1" s="20" t="s">
        <v>7</v>
      </c>
      <c r="AB1" s="20" t="s">
        <v>7</v>
      </c>
      <c r="AD1" s="13" t="s">
        <v>9</v>
      </c>
      <c r="AE1" s="13" t="s">
        <v>9</v>
      </c>
      <c r="AF1" s="13" t="s">
        <v>9</v>
      </c>
      <c r="AG1" s="13" t="s">
        <v>9</v>
      </c>
      <c r="AH1" s="13" t="s">
        <v>9</v>
      </c>
      <c r="AI1" s="13" t="s">
        <v>9</v>
      </c>
      <c r="AK1" s="20" t="s">
        <v>38</v>
      </c>
      <c r="AL1" s="20" t="s">
        <v>38</v>
      </c>
      <c r="AM1" s="20" t="s">
        <v>38</v>
      </c>
      <c r="AN1" s="20" t="s">
        <v>38</v>
      </c>
      <c r="AO1" s="20" t="s">
        <v>38</v>
      </c>
      <c r="AP1" s="20" t="s">
        <v>38</v>
      </c>
    </row>
    <row r="2" spans="1:42" ht="16.5" customHeight="1" x14ac:dyDescent="0.35">
      <c r="C2" s="75" t="s">
        <v>2</v>
      </c>
      <c r="D2" s="108" t="s">
        <v>24</v>
      </c>
      <c r="E2" s="78" t="s">
        <v>3</v>
      </c>
      <c r="F2" s="73" t="s">
        <v>25</v>
      </c>
      <c r="G2" s="73" t="s">
        <v>4</v>
      </c>
      <c r="H2" s="73" t="s">
        <v>5</v>
      </c>
      <c r="I2" s="73" t="s">
        <v>6</v>
      </c>
      <c r="J2" s="106" t="s">
        <v>60</v>
      </c>
      <c r="K2" s="106"/>
      <c r="L2" s="106"/>
      <c r="M2" s="106"/>
      <c r="N2" s="106"/>
      <c r="O2" s="106"/>
      <c r="R2" s="85" t="s">
        <v>8</v>
      </c>
      <c r="S2" s="75" t="s">
        <v>27</v>
      </c>
      <c r="T2" s="75" t="s">
        <v>4</v>
      </c>
      <c r="U2" s="75" t="s">
        <v>5</v>
      </c>
      <c r="V2" s="75" t="s">
        <v>6</v>
      </c>
      <c r="W2" s="100" t="s">
        <v>60</v>
      </c>
      <c r="X2" s="100"/>
      <c r="Y2" s="100"/>
      <c r="Z2" s="100"/>
      <c r="AA2" s="100"/>
      <c r="AB2" s="100"/>
      <c r="AD2" s="102" t="s">
        <v>60</v>
      </c>
      <c r="AE2" s="102"/>
      <c r="AF2" s="103"/>
      <c r="AG2" s="94" t="s">
        <v>10</v>
      </c>
      <c r="AH2" s="94" t="s">
        <v>11</v>
      </c>
      <c r="AI2" s="94" t="s">
        <v>12</v>
      </c>
      <c r="AK2" s="100" t="s">
        <v>60</v>
      </c>
      <c r="AL2" s="100"/>
      <c r="AM2" s="100"/>
      <c r="AN2" s="100"/>
      <c r="AO2" s="100"/>
      <c r="AP2" s="100"/>
    </row>
    <row r="3" spans="1:42" ht="22.5" customHeight="1" x14ac:dyDescent="0.35">
      <c r="B3" s="75" t="s">
        <v>23</v>
      </c>
      <c r="C3" s="75"/>
      <c r="D3" s="78"/>
      <c r="E3" s="78"/>
      <c r="F3" s="73"/>
      <c r="G3" s="73"/>
      <c r="H3" s="73"/>
      <c r="I3" s="73"/>
      <c r="J3" s="73" t="s">
        <v>28</v>
      </c>
      <c r="K3" s="105" t="s">
        <v>13</v>
      </c>
      <c r="L3" s="107" t="s">
        <v>30</v>
      </c>
      <c r="M3" s="107" t="s">
        <v>22</v>
      </c>
      <c r="N3" s="107" t="s">
        <v>31</v>
      </c>
      <c r="O3" s="107" t="s">
        <v>32</v>
      </c>
      <c r="Q3" s="85" t="s">
        <v>26</v>
      </c>
      <c r="R3" s="85"/>
      <c r="S3" s="75"/>
      <c r="T3" s="75"/>
      <c r="U3" s="75"/>
      <c r="V3" s="75"/>
      <c r="W3" s="75" t="s">
        <v>28</v>
      </c>
      <c r="X3" s="99" t="s">
        <v>29</v>
      </c>
      <c r="Y3" s="101" t="s">
        <v>30</v>
      </c>
      <c r="Z3" s="101" t="s">
        <v>22</v>
      </c>
      <c r="AA3" s="101" t="s">
        <v>31</v>
      </c>
      <c r="AB3" s="101" t="s">
        <v>32</v>
      </c>
      <c r="AD3" s="94" t="s">
        <v>33</v>
      </c>
      <c r="AE3" s="104" t="s">
        <v>34</v>
      </c>
      <c r="AF3" s="94" t="s">
        <v>35</v>
      </c>
      <c r="AG3" s="94"/>
      <c r="AH3" s="94"/>
      <c r="AI3" s="94"/>
      <c r="AK3" s="75" t="s">
        <v>28</v>
      </c>
      <c r="AL3" s="99" t="s">
        <v>29</v>
      </c>
      <c r="AM3" s="101" t="s">
        <v>30</v>
      </c>
      <c r="AN3" s="101" t="s">
        <v>22</v>
      </c>
      <c r="AO3" s="101" t="s">
        <v>31</v>
      </c>
      <c r="AP3" s="101" t="s">
        <v>32</v>
      </c>
    </row>
    <row r="4" spans="1:42" s="1" customFormat="1" ht="24" customHeight="1" x14ac:dyDescent="0.35">
      <c r="A4" t="s">
        <v>0</v>
      </c>
      <c r="B4" s="76"/>
      <c r="C4" s="76"/>
      <c r="D4" s="79"/>
      <c r="E4" s="79"/>
      <c r="F4" s="74"/>
      <c r="G4" s="74"/>
      <c r="H4" s="74"/>
      <c r="I4" s="74"/>
      <c r="J4" s="74"/>
      <c r="K4" s="106"/>
      <c r="L4" s="74"/>
      <c r="M4" s="74"/>
      <c r="N4" s="74"/>
      <c r="O4" s="74"/>
      <c r="Q4" s="86"/>
      <c r="R4" s="86"/>
      <c r="S4" s="76"/>
      <c r="T4" s="76"/>
      <c r="U4" s="76"/>
      <c r="V4" s="76"/>
      <c r="W4" s="76"/>
      <c r="X4" s="100"/>
      <c r="Y4" s="76"/>
      <c r="Z4" s="76"/>
      <c r="AA4" s="76"/>
      <c r="AB4" s="76"/>
      <c r="AD4" s="95"/>
      <c r="AE4" s="102"/>
      <c r="AF4" s="95"/>
      <c r="AG4" s="95"/>
      <c r="AH4" s="95"/>
      <c r="AI4" s="95"/>
      <c r="AK4" s="76"/>
      <c r="AL4" s="100"/>
      <c r="AM4" s="76"/>
      <c r="AN4" s="76"/>
      <c r="AO4" s="76"/>
      <c r="AP4" s="76"/>
    </row>
    <row r="5" spans="1:42" ht="24" customHeight="1" x14ac:dyDescent="0.35">
      <c r="A5" s="47" t="s">
        <v>56</v>
      </c>
      <c r="B5" s="21"/>
      <c r="C5" s="21"/>
      <c r="D5" s="22"/>
      <c r="E5" s="22"/>
      <c r="F5" s="23"/>
      <c r="G5" s="23"/>
      <c r="H5" s="23"/>
      <c r="I5" s="23"/>
      <c r="J5" s="52"/>
      <c r="K5" s="53"/>
      <c r="L5" s="52"/>
      <c r="M5" s="52"/>
      <c r="N5" s="52"/>
      <c r="O5" s="52"/>
      <c r="Q5" s="24"/>
      <c r="R5" s="24"/>
      <c r="S5" s="21"/>
      <c r="T5" s="21"/>
      <c r="U5" s="21"/>
      <c r="V5" s="21"/>
      <c r="W5" s="62"/>
      <c r="X5" s="63"/>
      <c r="Y5" s="62"/>
      <c r="Z5" s="62"/>
      <c r="AA5" s="62"/>
      <c r="AB5" s="62"/>
      <c r="AC5" s="36"/>
      <c r="AD5" s="67"/>
      <c r="AE5" s="68"/>
      <c r="AF5" s="67"/>
      <c r="AG5" s="25"/>
      <c r="AH5" s="25"/>
      <c r="AI5" s="25"/>
      <c r="AK5" s="62"/>
      <c r="AL5" s="63"/>
      <c r="AM5" s="62"/>
      <c r="AN5" s="62"/>
      <c r="AO5" s="62"/>
      <c r="AP5" s="62"/>
    </row>
    <row r="6" spans="1:42" ht="24" customHeight="1" x14ac:dyDescent="0.45">
      <c r="A6" s="1" t="s">
        <v>79</v>
      </c>
      <c r="B6" s="21"/>
      <c r="C6" s="21"/>
      <c r="D6" s="22"/>
      <c r="E6" s="22"/>
      <c r="F6" s="23"/>
      <c r="G6" s="23"/>
      <c r="H6" s="23"/>
      <c r="I6" s="23"/>
      <c r="J6" s="23"/>
      <c r="K6" s="44"/>
      <c r="L6" s="23"/>
      <c r="M6" s="23"/>
      <c r="N6" s="23"/>
      <c r="O6" s="23"/>
      <c r="Q6" s="24"/>
      <c r="R6" s="24"/>
      <c r="S6" s="21"/>
      <c r="T6" s="21"/>
      <c r="U6" s="21"/>
      <c r="V6" s="21"/>
      <c r="W6" s="21"/>
      <c r="X6" s="36"/>
      <c r="Y6" s="21"/>
      <c r="Z6" s="21"/>
      <c r="AA6" s="21"/>
      <c r="AB6" s="21"/>
      <c r="AD6" s="25"/>
      <c r="AE6" s="26"/>
      <c r="AF6" s="25"/>
      <c r="AG6" s="25"/>
      <c r="AH6" s="25"/>
      <c r="AI6" s="25"/>
      <c r="AK6" s="21"/>
      <c r="AL6" s="36"/>
      <c r="AM6" s="21"/>
      <c r="AN6" s="21"/>
      <c r="AO6" s="21"/>
      <c r="AP6" s="21"/>
    </row>
    <row r="7" spans="1:42" ht="24" customHeight="1" x14ac:dyDescent="0.35">
      <c r="A7" s="45" t="s">
        <v>78</v>
      </c>
      <c r="B7" s="21"/>
      <c r="C7" s="21"/>
      <c r="D7" s="22"/>
      <c r="E7" s="22"/>
      <c r="F7" s="23"/>
      <c r="G7" s="23"/>
      <c r="H7" s="23"/>
      <c r="I7" s="23"/>
      <c r="J7" s="23"/>
      <c r="K7" s="44"/>
      <c r="L7" s="23"/>
      <c r="M7" s="23"/>
      <c r="N7" s="23"/>
      <c r="O7" s="23"/>
      <c r="Q7" s="24"/>
      <c r="R7" s="24"/>
      <c r="S7" s="21"/>
      <c r="T7" s="21"/>
      <c r="U7" s="21"/>
      <c r="V7" s="21"/>
      <c r="W7" s="21"/>
      <c r="X7" s="36"/>
      <c r="Y7" s="21"/>
      <c r="Z7" s="21"/>
      <c r="AA7" s="21"/>
      <c r="AB7" s="21"/>
      <c r="AD7" s="25"/>
      <c r="AE7" s="26"/>
      <c r="AF7" s="25"/>
      <c r="AG7" s="25"/>
      <c r="AH7" s="25"/>
      <c r="AI7" s="25"/>
      <c r="AK7" s="21"/>
      <c r="AL7" s="36"/>
      <c r="AM7" s="21"/>
      <c r="AN7" s="21"/>
      <c r="AO7" s="21"/>
      <c r="AP7" s="21"/>
    </row>
    <row r="8" spans="1:42" ht="16.5" x14ac:dyDescent="0.45">
      <c r="A8" s="47" t="s">
        <v>14</v>
      </c>
      <c r="B8" s="18">
        <v>48.241253463360387</v>
      </c>
      <c r="C8">
        <v>60</v>
      </c>
      <c r="D8" s="4">
        <v>1.832732</v>
      </c>
      <c r="E8" s="5">
        <v>5.3010000000000002E-3</v>
      </c>
      <c r="F8" s="4">
        <v>4.5406123737326061</v>
      </c>
      <c r="G8" s="4">
        <v>0.14669676279596297</v>
      </c>
      <c r="H8" s="4">
        <v>64.435776000000004</v>
      </c>
      <c r="I8" s="4">
        <v>0.69775799999999999</v>
      </c>
      <c r="J8" s="14">
        <v>75</v>
      </c>
      <c r="K8" s="3">
        <v>78</v>
      </c>
      <c r="L8" s="14">
        <v>81</v>
      </c>
      <c r="M8" s="3">
        <v>65</v>
      </c>
      <c r="N8" s="3">
        <v>66</v>
      </c>
      <c r="O8" s="3">
        <v>66</v>
      </c>
      <c r="P8" s="2"/>
      <c r="Q8" s="2">
        <v>1.6347400000000001</v>
      </c>
      <c r="R8" s="2">
        <v>6.4999999999999997E-3</v>
      </c>
      <c r="S8" s="2">
        <v>3.1715730453539774</v>
      </c>
      <c r="T8" s="2">
        <v>0.10524801158464736</v>
      </c>
      <c r="U8" s="2">
        <v>63.883319999999998</v>
      </c>
      <c r="V8" s="2">
        <v>0.56501999999999997</v>
      </c>
      <c r="W8" s="16">
        <v>71</v>
      </c>
      <c r="X8">
        <v>71</v>
      </c>
      <c r="Y8" s="16">
        <v>76</v>
      </c>
      <c r="Z8">
        <v>65</v>
      </c>
      <c r="AA8">
        <v>66</v>
      </c>
      <c r="AB8">
        <v>66</v>
      </c>
      <c r="AC8" s="2"/>
      <c r="AD8" s="15">
        <v>72</v>
      </c>
      <c r="AE8" s="7">
        <v>78</v>
      </c>
      <c r="AF8" s="15">
        <v>85</v>
      </c>
      <c r="AG8" s="8">
        <v>7.956772</v>
      </c>
      <c r="AH8" s="8">
        <v>10.218769999999999</v>
      </c>
      <c r="AI8" s="8">
        <v>12.48076</v>
      </c>
      <c r="AK8" t="s">
        <v>61</v>
      </c>
    </row>
    <row r="9" spans="1:42" x14ac:dyDescent="0.35">
      <c r="A9" s="47" t="s">
        <v>15</v>
      </c>
      <c r="B9" s="18">
        <v>43.395902258270937</v>
      </c>
      <c r="C9">
        <v>53</v>
      </c>
      <c r="D9" s="4">
        <v>1.541919</v>
      </c>
      <c r="E9" s="4">
        <v>4.6319999999999998E-3</v>
      </c>
      <c r="F9" s="4">
        <v>3.9019053940459614</v>
      </c>
      <c r="G9" s="4">
        <v>0.10375950806353208</v>
      </c>
      <c r="H9" s="4">
        <v>55.869660000000003</v>
      </c>
      <c r="I9" s="4">
        <v>0.48708699999999999</v>
      </c>
      <c r="J9" s="14">
        <v>67</v>
      </c>
      <c r="K9" s="3">
        <v>70</v>
      </c>
      <c r="L9" s="14">
        <v>71</v>
      </c>
      <c r="M9" s="3">
        <v>57</v>
      </c>
      <c r="N9" s="3">
        <v>58</v>
      </c>
      <c r="O9" s="3">
        <v>58</v>
      </c>
      <c r="P9" s="2"/>
      <c r="Q9" s="2">
        <v>1.364109</v>
      </c>
      <c r="R9" s="2">
        <v>4.4860000000000004E-3</v>
      </c>
      <c r="S9" s="2">
        <v>2.7961319646716563</v>
      </c>
      <c r="T9" s="2">
        <v>6.7053018293958627E-2</v>
      </c>
      <c r="U9" s="2">
        <v>55.329113</v>
      </c>
      <c r="V9" s="2">
        <v>0.34420400000000001</v>
      </c>
      <c r="W9" s="16">
        <v>62</v>
      </c>
      <c r="X9">
        <v>63</v>
      </c>
      <c r="Y9" s="16">
        <v>68</v>
      </c>
      <c r="Z9">
        <v>56</v>
      </c>
      <c r="AA9">
        <v>57</v>
      </c>
      <c r="AB9">
        <v>58</v>
      </c>
      <c r="AC9" s="2"/>
      <c r="AD9" s="15">
        <v>65</v>
      </c>
      <c r="AE9" s="7">
        <v>68</v>
      </c>
      <c r="AF9" s="15">
        <v>73</v>
      </c>
      <c r="AG9" s="8">
        <v>9.180396</v>
      </c>
      <c r="AH9" s="8">
        <v>9.9620689999999996</v>
      </c>
      <c r="AI9" s="8">
        <v>10.743740000000001</v>
      </c>
    </row>
    <row r="10" spans="1:42" x14ac:dyDescent="0.35">
      <c r="A10" s="47" t="s">
        <v>16</v>
      </c>
      <c r="B10" s="18">
        <v>47.816679246128395</v>
      </c>
      <c r="C10">
        <v>54</v>
      </c>
      <c r="D10" s="4">
        <v>1.5487850000000001</v>
      </c>
      <c r="E10" s="4">
        <v>4.2579999999999996E-3</v>
      </c>
      <c r="F10" s="4">
        <v>4.5812738558693704</v>
      </c>
      <c r="G10" s="4">
        <v>0.14525458534701477</v>
      </c>
      <c r="H10" s="4">
        <v>57.162961000000003</v>
      </c>
      <c r="I10" s="4">
        <v>0.63158499999999995</v>
      </c>
      <c r="J10" s="14">
        <v>72</v>
      </c>
      <c r="K10" s="3">
        <v>77</v>
      </c>
      <c r="L10" s="14">
        <v>83</v>
      </c>
      <c r="M10" s="3">
        <v>58</v>
      </c>
      <c r="N10" s="3">
        <v>59</v>
      </c>
      <c r="O10" s="3">
        <v>59</v>
      </c>
      <c r="P10" s="2"/>
      <c r="Q10" s="2">
        <v>1.5201450000000001</v>
      </c>
      <c r="R10" s="2">
        <v>3.5370000000000002E-3</v>
      </c>
      <c r="S10" s="2">
        <v>3.5531894896067757</v>
      </c>
      <c r="T10" s="2">
        <v>0.13183226732299153</v>
      </c>
      <c r="U10" s="2">
        <v>56.938870000000001</v>
      </c>
      <c r="V10" s="2">
        <v>0.64583800000000002</v>
      </c>
      <c r="W10" s="16">
        <v>61</v>
      </c>
      <c r="X10">
        <v>65</v>
      </c>
      <c r="Y10" s="16">
        <v>73</v>
      </c>
      <c r="Z10">
        <v>57</v>
      </c>
      <c r="AA10">
        <v>58</v>
      </c>
      <c r="AB10">
        <v>58</v>
      </c>
      <c r="AC10" s="2"/>
      <c r="AD10" s="15">
        <v>72</v>
      </c>
      <c r="AE10" s="7">
        <v>125</v>
      </c>
      <c r="AF10" s="15">
        <v>271</v>
      </c>
      <c r="AG10" s="8">
        <v>7.2398449999999999</v>
      </c>
      <c r="AH10" s="8">
        <v>11.346270000000001</v>
      </c>
      <c r="AI10" s="8">
        <v>15.45269</v>
      </c>
    </row>
    <row r="11" spans="1:42" x14ac:dyDescent="0.35">
      <c r="A11" s="47" t="s">
        <v>17</v>
      </c>
      <c r="B11" s="18">
        <v>42.924615185637215</v>
      </c>
      <c r="C11">
        <v>49</v>
      </c>
      <c r="D11" s="4">
        <v>1.4787349999999999</v>
      </c>
      <c r="E11" s="4">
        <v>4.9049999999999996E-3</v>
      </c>
      <c r="F11" s="4">
        <v>4.5372153129756709</v>
      </c>
      <c r="G11" s="4">
        <v>0.1375905529074479</v>
      </c>
      <c r="H11" s="4">
        <v>51.849711999999997</v>
      </c>
      <c r="I11" s="4">
        <v>0.58687400000000001</v>
      </c>
      <c r="J11" s="14">
        <v>74</v>
      </c>
      <c r="K11" s="3">
        <v>79</v>
      </c>
      <c r="L11" s="14">
        <v>83</v>
      </c>
      <c r="M11" s="3">
        <v>53</v>
      </c>
      <c r="N11" s="3">
        <v>54</v>
      </c>
      <c r="O11" s="3">
        <v>54</v>
      </c>
      <c r="P11" s="17"/>
      <c r="Q11" s="2">
        <v>1.1850179999999999</v>
      </c>
      <c r="R11" s="2">
        <v>2.4190000000000001E-3</v>
      </c>
      <c r="S11" s="2">
        <v>2.9534679923191867</v>
      </c>
      <c r="T11" s="2">
        <v>6.0517980758751887E-2</v>
      </c>
      <c r="U11" s="2">
        <v>51.188479000000001</v>
      </c>
      <c r="V11" s="2">
        <v>0.28503699999999998</v>
      </c>
      <c r="W11" s="16">
        <v>56</v>
      </c>
      <c r="X11">
        <v>57</v>
      </c>
      <c r="Y11" s="16">
        <v>68</v>
      </c>
      <c r="Z11">
        <v>52</v>
      </c>
      <c r="AA11">
        <v>52</v>
      </c>
      <c r="AB11">
        <v>52</v>
      </c>
      <c r="AC11" s="17"/>
      <c r="AD11" s="15">
        <v>89</v>
      </c>
      <c r="AE11" s="7">
        <v>104</v>
      </c>
      <c r="AF11" s="15">
        <v>126</v>
      </c>
      <c r="AG11" s="8">
        <v>14.95913</v>
      </c>
      <c r="AH11" s="8">
        <v>16.75</v>
      </c>
      <c r="AI11" s="8">
        <v>18.540859999999999</v>
      </c>
    </row>
    <row r="12" spans="1:42" x14ac:dyDescent="0.35">
      <c r="A12" s="47" t="s">
        <v>18</v>
      </c>
      <c r="B12" s="18">
        <v>21.23791660151867</v>
      </c>
      <c r="C12" s="16">
        <v>24.5</v>
      </c>
      <c r="D12" s="4">
        <v>1.1269450000000001</v>
      </c>
      <c r="E12" s="4">
        <v>4.5710000000000004E-3</v>
      </c>
      <c r="F12" s="4">
        <v>3.0050774248938672</v>
      </c>
      <c r="G12" s="4">
        <v>0.1141214373387424</v>
      </c>
      <c r="H12" s="4">
        <v>26.778898000000002</v>
      </c>
      <c r="I12" s="4">
        <v>0.52179399999999998</v>
      </c>
      <c r="J12" s="14">
        <v>36</v>
      </c>
      <c r="K12" s="3">
        <v>40</v>
      </c>
      <c r="L12" s="14">
        <v>44</v>
      </c>
      <c r="M12" s="3">
        <v>28</v>
      </c>
      <c r="N12" s="3">
        <v>28</v>
      </c>
      <c r="O12" s="3">
        <v>28</v>
      </c>
      <c r="P12" s="2"/>
      <c r="Q12" s="2">
        <v>0.79889699999999997</v>
      </c>
      <c r="R12" s="2">
        <v>5.2119999999999996E-3</v>
      </c>
      <c r="S12" s="2">
        <v>1.8130922614443867</v>
      </c>
      <c r="T12" s="2">
        <v>4.6274439961614393E-2</v>
      </c>
      <c r="U12" s="2">
        <v>26.128387</v>
      </c>
      <c r="V12" s="2">
        <v>0.23509099999999999</v>
      </c>
      <c r="W12" s="16">
        <v>30</v>
      </c>
      <c r="X12">
        <v>31</v>
      </c>
      <c r="Y12" s="16">
        <v>32</v>
      </c>
      <c r="Z12">
        <v>27</v>
      </c>
      <c r="AA12">
        <v>27</v>
      </c>
      <c r="AB12">
        <v>27</v>
      </c>
      <c r="AC12" s="2"/>
      <c r="AD12" s="15">
        <v>40</v>
      </c>
      <c r="AE12" s="7">
        <v>47</v>
      </c>
      <c r="AF12" s="15">
        <v>116</v>
      </c>
      <c r="AG12" s="8">
        <v>10.16173</v>
      </c>
      <c r="AH12" s="8">
        <v>10.741059999999999</v>
      </c>
      <c r="AI12" s="8">
        <v>11.32039</v>
      </c>
    </row>
    <row r="13" spans="1:42" x14ac:dyDescent="0.35">
      <c r="A13" s="47" t="s">
        <v>19</v>
      </c>
      <c r="B13" s="18">
        <v>18.116397066574635</v>
      </c>
      <c r="C13">
        <v>22</v>
      </c>
      <c r="D13" s="4">
        <v>1.0960700000000001</v>
      </c>
      <c r="E13" s="4">
        <v>6.5799999999999999E-3</v>
      </c>
      <c r="F13" s="4">
        <v>2.8849765348231542</v>
      </c>
      <c r="G13" s="4">
        <v>0.12213978834327593</v>
      </c>
      <c r="H13" s="4">
        <v>24.63974</v>
      </c>
      <c r="I13" s="4">
        <v>0.56189999999999996</v>
      </c>
      <c r="J13" s="14">
        <v>40</v>
      </c>
      <c r="K13" s="3">
        <v>47</v>
      </c>
      <c r="L13" s="14">
        <v>55</v>
      </c>
      <c r="M13" s="3">
        <v>26</v>
      </c>
      <c r="N13" s="3">
        <v>26</v>
      </c>
      <c r="O13" s="3">
        <v>26</v>
      </c>
      <c r="P13" s="17"/>
      <c r="Q13" s="2">
        <v>0.90097499999999997</v>
      </c>
      <c r="R13" s="2">
        <v>4.346E-3</v>
      </c>
      <c r="S13" s="2">
        <v>2.001190305920562</v>
      </c>
      <c r="T13" s="2">
        <v>5.2211881197511391E-2</v>
      </c>
      <c r="U13" s="2">
        <v>24.121271</v>
      </c>
      <c r="V13" s="2">
        <v>0.26162200000000002</v>
      </c>
      <c r="W13" s="16">
        <v>29</v>
      </c>
      <c r="X13">
        <v>29</v>
      </c>
      <c r="Y13" s="16">
        <v>35</v>
      </c>
      <c r="Z13">
        <v>25</v>
      </c>
      <c r="AA13">
        <v>25</v>
      </c>
      <c r="AB13">
        <v>25</v>
      </c>
      <c r="AC13" s="17"/>
      <c r="AD13" s="15">
        <v>54</v>
      </c>
      <c r="AE13" s="7">
        <v>86</v>
      </c>
      <c r="AF13" s="15">
        <v>193</v>
      </c>
      <c r="AG13" s="8">
        <v>12.75619</v>
      </c>
      <c r="AH13" s="8">
        <v>15.00159</v>
      </c>
      <c r="AI13" s="8">
        <v>17.24699</v>
      </c>
    </row>
    <row r="14" spans="1:42" x14ac:dyDescent="0.35">
      <c r="A14" s="47" t="s">
        <v>68</v>
      </c>
      <c r="B14" s="18">
        <v>46.948112214247132</v>
      </c>
      <c r="C14">
        <v>55</v>
      </c>
      <c r="D14" s="4">
        <v>2.0534050000000001</v>
      </c>
      <c r="E14" s="4">
        <v>9.1610000000000007E-3</v>
      </c>
      <c r="F14" s="4">
        <v>5.66831752123122</v>
      </c>
      <c r="G14" s="4">
        <v>0.18149953998612223</v>
      </c>
      <c r="H14" s="4">
        <v>59.421897000000001</v>
      </c>
      <c r="I14" s="4">
        <v>0.81689500000000004</v>
      </c>
      <c r="J14" s="14">
        <v>82</v>
      </c>
      <c r="K14" s="3">
        <v>89</v>
      </c>
      <c r="L14" s="14">
        <v>93</v>
      </c>
      <c r="M14" s="3">
        <v>61</v>
      </c>
      <c r="N14" s="3">
        <v>62</v>
      </c>
      <c r="O14" s="3">
        <v>62</v>
      </c>
      <c r="P14" s="2"/>
      <c r="Q14" s="2">
        <v>1.3065100000000001</v>
      </c>
      <c r="R14" s="2">
        <v>4.777E-3</v>
      </c>
      <c r="S14" s="2">
        <v>3.0847414349525488</v>
      </c>
      <c r="T14" s="2">
        <v>5.9463228666103547E-2</v>
      </c>
      <c r="U14" s="2">
        <v>58.036146000000002</v>
      </c>
      <c r="V14" s="2">
        <v>0.28255200000000003</v>
      </c>
      <c r="W14" s="16">
        <v>65</v>
      </c>
      <c r="X14">
        <v>69</v>
      </c>
      <c r="Y14" s="16">
        <v>71</v>
      </c>
      <c r="Z14">
        <v>59</v>
      </c>
      <c r="AA14">
        <v>60</v>
      </c>
      <c r="AB14">
        <v>60</v>
      </c>
      <c r="AC14" s="2"/>
      <c r="AD14" s="15">
        <v>81</v>
      </c>
      <c r="AE14" s="7">
        <v>89</v>
      </c>
      <c r="AF14" s="15">
        <v>130</v>
      </c>
      <c r="AG14" s="8">
        <v>19.204920000000001</v>
      </c>
      <c r="AH14" s="8">
        <v>21.36843</v>
      </c>
      <c r="AI14" s="8">
        <v>23.531939999999999</v>
      </c>
    </row>
    <row r="15" spans="1:42" x14ac:dyDescent="0.35">
      <c r="A15" s="47" t="s">
        <v>69</v>
      </c>
      <c r="B15" s="18">
        <v>43.081367929313025</v>
      </c>
      <c r="C15">
        <v>50</v>
      </c>
      <c r="D15" s="4">
        <v>1.808988</v>
      </c>
      <c r="E15" s="4">
        <v>8.0409999999999995E-3</v>
      </c>
      <c r="F15" s="4">
        <v>5.6082326922755374</v>
      </c>
      <c r="G15" s="4">
        <v>0.18548589237341301</v>
      </c>
      <c r="H15" s="4">
        <v>53.349229000000001</v>
      </c>
      <c r="I15" s="4">
        <v>0.78622099999999995</v>
      </c>
      <c r="J15" s="14">
        <v>86</v>
      </c>
      <c r="K15" s="3">
        <v>91</v>
      </c>
      <c r="L15" s="14">
        <v>100</v>
      </c>
      <c r="M15" s="3">
        <v>55</v>
      </c>
      <c r="N15" s="3">
        <v>56</v>
      </c>
      <c r="O15" s="3">
        <v>56</v>
      </c>
      <c r="P15" s="2"/>
      <c r="Q15" s="2">
        <v>1.3871450000000001</v>
      </c>
      <c r="R15" s="2">
        <v>3.653E-3</v>
      </c>
      <c r="S15" s="2">
        <v>3.3926313489012552</v>
      </c>
      <c r="T15" s="2">
        <v>8.6977076269949327E-2</v>
      </c>
      <c r="U15" s="2">
        <v>52.350869000000003</v>
      </c>
      <c r="V15" s="2">
        <v>0.41487400000000002</v>
      </c>
      <c r="W15" s="16">
        <v>60</v>
      </c>
      <c r="X15">
        <v>61</v>
      </c>
      <c r="Y15" s="16">
        <v>69</v>
      </c>
      <c r="Z15">
        <v>53</v>
      </c>
      <c r="AA15">
        <v>54</v>
      </c>
      <c r="AB15">
        <v>54</v>
      </c>
      <c r="AC15" s="2"/>
      <c r="AD15" s="15">
        <v>94</v>
      </c>
      <c r="AE15" s="7">
        <v>136</v>
      </c>
      <c r="AF15" s="15">
        <v>136</v>
      </c>
      <c r="AG15" s="8">
        <v>24.866230000000002</v>
      </c>
      <c r="AH15" s="8">
        <v>26.44472</v>
      </c>
      <c r="AI15" s="8">
        <v>28.023199999999999</v>
      </c>
    </row>
    <row r="16" spans="1:42" x14ac:dyDescent="0.35">
      <c r="A16" t="s">
        <v>70</v>
      </c>
      <c r="B16" s="18">
        <v>20.963836889180232</v>
      </c>
      <c r="C16">
        <v>25</v>
      </c>
      <c r="D16" s="4">
        <v>1.136177</v>
      </c>
      <c r="E16" s="4">
        <v>7.6080000000000002E-3</v>
      </c>
      <c r="F16" s="4">
        <v>2.7317874232740795</v>
      </c>
      <c r="G16" s="4">
        <v>0.23423015580209736</v>
      </c>
      <c r="H16" s="4">
        <v>27.614355</v>
      </c>
      <c r="I16" s="4">
        <v>1.079072</v>
      </c>
      <c r="J16" s="14">
        <v>35</v>
      </c>
      <c r="K16" s="3">
        <v>39</v>
      </c>
      <c r="L16" s="14">
        <v>39</v>
      </c>
      <c r="M16" s="3">
        <v>29</v>
      </c>
      <c r="N16" s="3">
        <v>29</v>
      </c>
      <c r="O16" s="3">
        <v>29</v>
      </c>
      <c r="P16" s="17"/>
      <c r="Q16" s="2">
        <v>1.1201080000000001</v>
      </c>
      <c r="R16" s="2">
        <v>6.9410000000000001E-3</v>
      </c>
      <c r="S16" s="2">
        <v>2.5461362768524149</v>
      </c>
      <c r="T16" s="2">
        <v>0.23430966272740045</v>
      </c>
      <c r="U16" s="2">
        <v>27.374243</v>
      </c>
      <c r="V16" s="2">
        <v>1.1087130000000001</v>
      </c>
      <c r="W16" s="16">
        <v>32</v>
      </c>
      <c r="X16">
        <v>32</v>
      </c>
      <c r="Y16" s="16">
        <v>37</v>
      </c>
      <c r="Z16">
        <v>28</v>
      </c>
      <c r="AA16">
        <v>28</v>
      </c>
      <c r="AB16">
        <v>28</v>
      </c>
      <c r="AC16" s="17"/>
      <c r="AD16" s="15">
        <v>35</v>
      </c>
      <c r="AE16" s="7">
        <v>46</v>
      </c>
      <c r="AF16" s="15">
        <v>85</v>
      </c>
      <c r="AG16" s="8">
        <v>6.3217119999999998</v>
      </c>
      <c r="AH16" s="8">
        <v>7.4908530000000004</v>
      </c>
      <c r="AI16" s="8">
        <v>8.6599930000000001</v>
      </c>
    </row>
    <row r="17" spans="1:38" x14ac:dyDescent="0.35">
      <c r="A17" t="s">
        <v>71</v>
      </c>
      <c r="B17" s="18">
        <v>18.560855140338781</v>
      </c>
      <c r="C17">
        <v>22</v>
      </c>
      <c r="D17" s="4">
        <v>1.092344</v>
      </c>
      <c r="E17" s="4">
        <v>2.6383E-2</v>
      </c>
      <c r="F17" s="4">
        <v>2.9797236724572422</v>
      </c>
      <c r="G17" s="4">
        <v>0.11147363788609128</v>
      </c>
      <c r="H17" s="4">
        <v>25.071304999999999</v>
      </c>
      <c r="I17" s="4">
        <v>0.50553700000000001</v>
      </c>
      <c r="J17" s="14">
        <v>37</v>
      </c>
      <c r="K17" s="3">
        <v>40</v>
      </c>
      <c r="L17" s="14">
        <v>43</v>
      </c>
      <c r="M17" s="3">
        <v>26</v>
      </c>
      <c r="N17" s="3">
        <v>26</v>
      </c>
      <c r="O17" s="3">
        <v>26</v>
      </c>
      <c r="P17" s="17"/>
      <c r="Q17" s="2">
        <v>0.661026</v>
      </c>
      <c r="R17" s="2">
        <v>6.1440000000000002E-3</v>
      </c>
      <c r="S17" s="2">
        <v>1.7585398385721327</v>
      </c>
      <c r="T17" s="2">
        <v>4.7811207986988707E-2</v>
      </c>
      <c r="U17" s="2">
        <v>24.465662999999999</v>
      </c>
      <c r="V17" s="2">
        <v>0.235431</v>
      </c>
      <c r="W17" s="16">
        <v>28</v>
      </c>
      <c r="X17">
        <v>31</v>
      </c>
      <c r="Y17" s="16">
        <v>31</v>
      </c>
      <c r="Z17">
        <v>25</v>
      </c>
      <c r="AA17">
        <v>25</v>
      </c>
      <c r="AB17">
        <v>26</v>
      </c>
      <c r="AC17" s="2"/>
      <c r="AD17" s="15">
        <v>38</v>
      </c>
      <c r="AE17" s="7">
        <v>45</v>
      </c>
      <c r="AF17" s="15">
        <v>83</v>
      </c>
      <c r="AG17" s="8">
        <v>11.55026</v>
      </c>
      <c r="AH17" s="8">
        <v>12.788539999999999</v>
      </c>
      <c r="AI17" s="8">
        <v>14.026820000000001</v>
      </c>
    </row>
    <row r="18" spans="1:38" x14ac:dyDescent="0.35">
      <c r="A18" t="s">
        <v>72</v>
      </c>
      <c r="B18" s="18">
        <v>1.0998833668543289</v>
      </c>
      <c r="C18">
        <v>3</v>
      </c>
      <c r="D18" s="4">
        <v>0.96255999999999997</v>
      </c>
      <c r="E18" s="4">
        <v>1.2160000000000001E-2</v>
      </c>
      <c r="F18" s="4">
        <v>1.919563717187994</v>
      </c>
      <c r="G18" s="4">
        <v>0.18914526985470856</v>
      </c>
      <c r="H18" s="4">
        <v>5.2614299999999998</v>
      </c>
      <c r="I18" s="4">
        <v>0.99377000000000004</v>
      </c>
      <c r="J18" s="14">
        <v>10</v>
      </c>
      <c r="K18" s="3">
        <v>12</v>
      </c>
      <c r="L18" s="14">
        <v>12</v>
      </c>
      <c r="M18" s="3">
        <v>6</v>
      </c>
      <c r="N18" s="3">
        <v>6</v>
      </c>
      <c r="O18" s="3">
        <v>6</v>
      </c>
      <c r="P18" s="17"/>
      <c r="Q18" s="2">
        <v>0.70294900000000005</v>
      </c>
      <c r="R18" s="2">
        <v>4.7819999999999998E-3</v>
      </c>
      <c r="S18" s="2">
        <v>1.5087664013018953</v>
      </c>
      <c r="T18" s="2">
        <v>5.5418693069671524E-2</v>
      </c>
      <c r="U18" s="2">
        <v>4.8116300000000001</v>
      </c>
      <c r="V18" s="2">
        <v>0.26606200000000002</v>
      </c>
      <c r="W18" s="16">
        <v>8</v>
      </c>
      <c r="X18">
        <v>9</v>
      </c>
      <c r="Y18" s="16">
        <v>10</v>
      </c>
      <c r="Z18">
        <v>6</v>
      </c>
      <c r="AA18">
        <v>6</v>
      </c>
      <c r="AB18">
        <v>6</v>
      </c>
      <c r="AC18" s="17"/>
      <c r="AD18" s="15">
        <v>12</v>
      </c>
      <c r="AE18" s="7">
        <v>14</v>
      </c>
      <c r="AF18" s="15">
        <v>22</v>
      </c>
      <c r="AG18" s="8">
        <v>4.9445670000000002</v>
      </c>
      <c r="AH18" s="8">
        <v>7.5622870000000004</v>
      </c>
      <c r="AI18" s="8">
        <v>10.180009999999999</v>
      </c>
    </row>
    <row r="19" spans="1:38" x14ac:dyDescent="0.35">
      <c r="A19" t="s">
        <v>73</v>
      </c>
      <c r="B19" s="18">
        <v>0.96710788700568218</v>
      </c>
      <c r="C19">
        <v>3</v>
      </c>
      <c r="D19" s="4">
        <v>0.8226</v>
      </c>
      <c r="E19" s="4">
        <v>1.0240000000000001E-2</v>
      </c>
      <c r="F19" s="4">
        <v>1.5999270228199738</v>
      </c>
      <c r="G19" s="4">
        <v>9.9243401120823999E-2</v>
      </c>
      <c r="H19" s="4">
        <v>4.8587600000000002</v>
      </c>
      <c r="I19" s="4">
        <v>0.50422</v>
      </c>
      <c r="J19" s="14">
        <v>10</v>
      </c>
      <c r="K19" s="3">
        <v>11</v>
      </c>
      <c r="L19" s="14">
        <v>13</v>
      </c>
      <c r="M19" s="3">
        <v>6</v>
      </c>
      <c r="N19" s="3">
        <v>6</v>
      </c>
      <c r="O19" s="3">
        <v>6</v>
      </c>
      <c r="P19" s="17"/>
      <c r="Q19" s="2">
        <v>0.77917999999999998</v>
      </c>
      <c r="R19" s="2">
        <v>2.3779999999999999E-2</v>
      </c>
      <c r="S19" s="2">
        <v>1.4202594542035794</v>
      </c>
      <c r="T19" s="2">
        <v>0.22716056149190197</v>
      </c>
      <c r="U19" s="2">
        <v>4.6886400000000004</v>
      </c>
      <c r="V19" s="2">
        <v>1.22742</v>
      </c>
      <c r="W19" s="16">
        <v>9</v>
      </c>
      <c r="X19">
        <v>9</v>
      </c>
      <c r="Y19" s="16">
        <v>11</v>
      </c>
      <c r="Z19">
        <v>6</v>
      </c>
      <c r="AA19">
        <v>6</v>
      </c>
      <c r="AB19">
        <v>6</v>
      </c>
      <c r="AC19" s="17"/>
      <c r="AD19" s="15">
        <v>4</v>
      </c>
      <c r="AE19" s="7">
        <v>12</v>
      </c>
      <c r="AF19" s="15">
        <v>14</v>
      </c>
      <c r="AG19" s="8">
        <v>4.836735</v>
      </c>
      <c r="AH19" s="8">
        <v>7.195684</v>
      </c>
      <c r="AI19" s="8">
        <v>9.5546330000000008</v>
      </c>
    </row>
    <row r="20" spans="1:38" x14ac:dyDescent="0.35">
      <c r="A20" s="47" t="s">
        <v>20</v>
      </c>
      <c r="B20" s="18">
        <v>46.585976265806636</v>
      </c>
      <c r="C20">
        <v>59</v>
      </c>
      <c r="D20" s="4">
        <v>1.5115689999999999</v>
      </c>
      <c r="E20" s="4">
        <v>3.9259999999999998E-3</v>
      </c>
      <c r="F20" s="4">
        <v>3.8881695750305041</v>
      </c>
      <c r="G20" s="4">
        <v>0.12919408449947048</v>
      </c>
      <c r="H20" s="4">
        <v>58.944811999999999</v>
      </c>
      <c r="I20" s="4">
        <v>0.60297900000000004</v>
      </c>
      <c r="J20" s="14">
        <v>70</v>
      </c>
      <c r="K20" s="3">
        <v>73</v>
      </c>
      <c r="L20" s="14">
        <v>75</v>
      </c>
      <c r="M20" s="3">
        <v>60</v>
      </c>
      <c r="N20" s="3">
        <v>60</v>
      </c>
      <c r="O20" s="3">
        <v>61</v>
      </c>
      <c r="P20" s="2"/>
      <c r="Q20" s="2">
        <v>1.320697</v>
      </c>
      <c r="R20" s="2">
        <v>2.212E-3</v>
      </c>
      <c r="S20" s="2">
        <v>3.6228129980845813</v>
      </c>
      <c r="T20" s="2">
        <v>9.8477970431203446E-2</v>
      </c>
      <c r="U20" s="2">
        <v>58.692186999999997</v>
      </c>
      <c r="V20" s="2">
        <v>0.44441199999999997</v>
      </c>
      <c r="W20" s="16">
        <v>64</v>
      </c>
      <c r="X20">
        <v>65</v>
      </c>
      <c r="Y20" s="16">
        <v>69</v>
      </c>
      <c r="Z20">
        <v>59</v>
      </c>
      <c r="AA20">
        <v>60</v>
      </c>
      <c r="AB20">
        <v>60</v>
      </c>
      <c r="AC20" s="2"/>
      <c r="AD20" s="15">
        <v>67</v>
      </c>
      <c r="AE20" s="7">
        <v>75</v>
      </c>
      <c r="AF20" s="15">
        <v>84</v>
      </c>
      <c r="AG20" s="8">
        <v>6.2943519999999999</v>
      </c>
      <c r="AH20" s="8">
        <v>7.7682159999999998</v>
      </c>
      <c r="AI20" s="8">
        <v>9.2420799999999996</v>
      </c>
    </row>
    <row r="21" spans="1:38" x14ac:dyDescent="0.35">
      <c r="A21" s="47" t="s">
        <v>21</v>
      </c>
      <c r="B21" s="18">
        <v>42.330901557405966</v>
      </c>
      <c r="C21">
        <v>51</v>
      </c>
      <c r="D21" s="4">
        <v>1.462307</v>
      </c>
      <c r="E21" s="4">
        <v>3.9420000000000002E-3</v>
      </c>
      <c r="F21" s="4">
        <v>3.7752954595463333</v>
      </c>
      <c r="G21" s="4">
        <v>0.11619563718042049</v>
      </c>
      <c r="H21" s="4">
        <v>53.565983000000003</v>
      </c>
      <c r="I21" s="4">
        <v>0.54091900000000004</v>
      </c>
      <c r="J21" s="14">
        <v>64</v>
      </c>
      <c r="K21" s="3">
        <v>66</v>
      </c>
      <c r="L21" s="14">
        <v>72</v>
      </c>
      <c r="M21" s="3">
        <v>54</v>
      </c>
      <c r="N21" s="3">
        <v>55</v>
      </c>
      <c r="O21" s="3">
        <v>55</v>
      </c>
      <c r="P21" s="17"/>
      <c r="Q21" s="2">
        <v>1.1983200000000001</v>
      </c>
      <c r="R21" s="2">
        <v>2.6329999999999999E-3</v>
      </c>
      <c r="S21" s="2">
        <v>2.8440935461751833</v>
      </c>
      <c r="T21" s="2">
        <v>5.9143235361669218E-2</v>
      </c>
      <c r="U21" s="2">
        <v>53.152464999999999</v>
      </c>
      <c r="V21" s="2">
        <v>0.28487299999999999</v>
      </c>
      <c r="W21" s="16">
        <v>58</v>
      </c>
      <c r="X21">
        <v>61</v>
      </c>
      <c r="Y21" s="16">
        <v>62</v>
      </c>
      <c r="Z21">
        <v>54</v>
      </c>
      <c r="AA21">
        <v>54</v>
      </c>
      <c r="AB21">
        <v>55</v>
      </c>
      <c r="AC21" s="17"/>
      <c r="AD21" s="15">
        <v>64</v>
      </c>
      <c r="AE21" s="7">
        <v>68</v>
      </c>
      <c r="AF21" s="15">
        <v>97</v>
      </c>
      <c r="AG21" s="8">
        <v>6.1070700000000002</v>
      </c>
      <c r="AH21" s="8">
        <v>8.2471800000000002</v>
      </c>
      <c r="AI21" s="8">
        <v>10.38729</v>
      </c>
    </row>
    <row r="22" spans="1:38" x14ac:dyDescent="0.35">
      <c r="A22" s="47" t="s">
        <v>39</v>
      </c>
      <c r="B22" s="18">
        <v>39.281650546168954</v>
      </c>
      <c r="C22">
        <v>439</v>
      </c>
      <c r="D22" s="4">
        <v>30.85</v>
      </c>
      <c r="E22" s="4">
        <v>4.2119999999999998E-2</v>
      </c>
      <c r="F22" s="4">
        <v>208.65950159255638</v>
      </c>
      <c r="G22" s="4">
        <v>1.0255292170847183</v>
      </c>
      <c r="H22" s="10">
        <v>486.5</v>
      </c>
      <c r="I22" s="10">
        <v>2.3450000000000002</v>
      </c>
      <c r="J22" s="14">
        <v>1781</v>
      </c>
      <c r="K22" s="14">
        <v>2096</v>
      </c>
      <c r="L22" s="14">
        <v>2202</v>
      </c>
      <c r="M22" s="14">
        <v>613</v>
      </c>
      <c r="N22" s="14">
        <v>624</v>
      </c>
      <c r="O22" s="14">
        <v>630</v>
      </c>
      <c r="Q22" s="2">
        <v>2.742</v>
      </c>
      <c r="R22" s="2">
        <v>2.7710000000000001E-4</v>
      </c>
      <c r="S22">
        <v>36.090141629741254</v>
      </c>
      <c r="T22" s="2">
        <v>8.3731927959373259E-2</v>
      </c>
      <c r="U22" s="2">
        <v>444.1</v>
      </c>
      <c r="V22">
        <v>0.1739</v>
      </c>
      <c r="W22" s="48">
        <v>453</v>
      </c>
      <c r="X22" s="48">
        <v>473</v>
      </c>
      <c r="Y22" s="48">
        <v>488</v>
      </c>
      <c r="Z22" s="48">
        <v>445</v>
      </c>
      <c r="AA22" s="48">
        <v>446</v>
      </c>
      <c r="AB22" s="48">
        <v>448</v>
      </c>
      <c r="AD22" s="15">
        <v>2207</v>
      </c>
      <c r="AE22" s="7">
        <v>2789</v>
      </c>
      <c r="AF22" s="15">
        <v>2931</v>
      </c>
      <c r="AG22" s="8">
        <v>108.0479</v>
      </c>
      <c r="AH22" s="8">
        <v>114.7531</v>
      </c>
      <c r="AI22" s="8">
        <v>121.45829999999999</v>
      </c>
      <c r="AJ22" s="32"/>
      <c r="AK22" s="32"/>
      <c r="AL22" s="32"/>
    </row>
    <row r="23" spans="1:38" ht="14.5" customHeight="1" x14ac:dyDescent="0.35">
      <c r="B23" s="18"/>
      <c r="D23" s="3"/>
      <c r="E23" s="4"/>
      <c r="F23" s="4"/>
      <c r="G23" s="3"/>
      <c r="H23" s="3"/>
      <c r="I23" s="3"/>
      <c r="J23" s="3"/>
      <c r="K23" s="3"/>
      <c r="L23" s="3"/>
      <c r="M23" s="3"/>
      <c r="N23" s="3"/>
      <c r="O23" s="3"/>
      <c r="AD23" s="7"/>
      <c r="AE23" s="7"/>
      <c r="AF23" s="7"/>
      <c r="AG23" s="7"/>
      <c r="AH23" s="7"/>
      <c r="AI23" s="7"/>
      <c r="AJ23" s="32"/>
      <c r="AK23" s="32"/>
      <c r="AL23" s="32"/>
    </row>
    <row r="24" spans="1:38" x14ac:dyDescent="0.35">
      <c r="A24" s="1" t="s">
        <v>77</v>
      </c>
      <c r="B24" s="18"/>
      <c r="D24" s="3"/>
      <c r="E24" s="4"/>
      <c r="F24" s="4"/>
      <c r="G24" s="3"/>
      <c r="H24" s="3"/>
      <c r="I24" s="3"/>
      <c r="J24" s="3"/>
      <c r="K24" s="3"/>
      <c r="L24" s="3"/>
      <c r="M24" s="3"/>
      <c r="N24" s="3"/>
      <c r="O24" s="3"/>
      <c r="AD24" s="7"/>
      <c r="AE24" s="7"/>
      <c r="AF24" s="7"/>
      <c r="AG24" s="7"/>
      <c r="AH24" s="7"/>
      <c r="AI24" s="7"/>
      <c r="AJ24" s="32"/>
      <c r="AK24" s="32"/>
      <c r="AL24" s="32"/>
    </row>
    <row r="25" spans="1:38" x14ac:dyDescent="0.35">
      <c r="A25" s="47" t="s">
        <v>14</v>
      </c>
      <c r="B25" s="18">
        <v>48.241253463360387</v>
      </c>
      <c r="C25">
        <v>59</v>
      </c>
      <c r="D25" s="4">
        <v>1.70075</v>
      </c>
      <c r="E25" s="4">
        <v>5.7229999999999998E-3</v>
      </c>
      <c r="F25" s="4">
        <v>3.9098334106240902</v>
      </c>
      <c r="G25" s="4">
        <v>0.11665813187747169</v>
      </c>
      <c r="H25" s="4">
        <v>62.469110999999998</v>
      </c>
      <c r="I25" s="4">
        <v>0.57527099999999998</v>
      </c>
      <c r="J25" s="14">
        <v>73</v>
      </c>
      <c r="K25" s="3">
        <v>74</v>
      </c>
      <c r="L25" s="14">
        <v>81</v>
      </c>
      <c r="M25" s="3">
        <v>64</v>
      </c>
      <c r="N25" s="3">
        <v>64</v>
      </c>
      <c r="O25" s="3">
        <v>64</v>
      </c>
      <c r="Q25" s="2">
        <v>1.344287</v>
      </c>
      <c r="R25" s="2">
        <v>4.862E-3</v>
      </c>
      <c r="S25" s="2">
        <v>2.7725249805256089</v>
      </c>
      <c r="T25" s="2">
        <v>6.6043104298299973E-2</v>
      </c>
      <c r="U25" s="2">
        <v>61.951476999999997</v>
      </c>
      <c r="V25" s="2">
        <v>0.33709499999999998</v>
      </c>
      <c r="W25" s="16">
        <v>67</v>
      </c>
      <c r="X25">
        <v>70</v>
      </c>
      <c r="Y25" s="16">
        <v>77</v>
      </c>
      <c r="Z25">
        <v>63</v>
      </c>
      <c r="AA25">
        <v>63</v>
      </c>
      <c r="AB25">
        <v>63</v>
      </c>
      <c r="AD25" s="15">
        <v>75</v>
      </c>
      <c r="AE25" s="7">
        <v>104</v>
      </c>
      <c r="AF25" s="15">
        <v>143</v>
      </c>
      <c r="AG25" s="8">
        <v>9.8706589999999998</v>
      </c>
      <c r="AH25" s="8">
        <v>12.37083</v>
      </c>
      <c r="AI25" s="8">
        <v>14.87101</v>
      </c>
    </row>
    <row r="26" spans="1:38" x14ac:dyDescent="0.35">
      <c r="A26" s="47" t="s">
        <v>15</v>
      </c>
      <c r="B26" s="18">
        <v>43.395902258270937</v>
      </c>
      <c r="C26">
        <v>51</v>
      </c>
      <c r="D26" s="4">
        <v>1.5716600000000001</v>
      </c>
      <c r="E26" s="4">
        <v>4.7200000000000002E-3</v>
      </c>
      <c r="F26" s="4">
        <v>4.0030524265410286</v>
      </c>
      <c r="G26" s="4">
        <v>0.11220277458921053</v>
      </c>
      <c r="H26" s="4">
        <v>54.377082000000001</v>
      </c>
      <c r="I26" s="4">
        <v>0.52537400000000001</v>
      </c>
      <c r="J26" s="14">
        <v>65</v>
      </c>
      <c r="K26" s="3">
        <v>70</v>
      </c>
      <c r="L26" s="14">
        <v>71</v>
      </c>
      <c r="M26" s="3">
        <v>56</v>
      </c>
      <c r="N26" s="3">
        <v>56</v>
      </c>
      <c r="O26" s="3">
        <v>56</v>
      </c>
      <c r="Q26" s="2">
        <v>1.263012</v>
      </c>
      <c r="R26" s="2">
        <v>3.7230000000000002E-3</v>
      </c>
      <c r="S26" s="2">
        <v>2.6681145974711442</v>
      </c>
      <c r="T26" s="2">
        <v>5.7842979523256559E-2</v>
      </c>
      <c r="U26" s="2">
        <v>53.921857000000003</v>
      </c>
      <c r="V26" s="2">
        <v>0.29164400000000001</v>
      </c>
      <c r="W26" s="16">
        <v>60</v>
      </c>
      <c r="X26">
        <v>61</v>
      </c>
      <c r="Y26" s="16">
        <v>61</v>
      </c>
      <c r="Z26">
        <v>55</v>
      </c>
      <c r="AA26">
        <v>55</v>
      </c>
      <c r="AB26">
        <v>55</v>
      </c>
      <c r="AD26" s="15">
        <v>68</v>
      </c>
      <c r="AE26" s="7">
        <v>73</v>
      </c>
      <c r="AF26" s="15">
        <v>95</v>
      </c>
      <c r="AG26" s="8">
        <v>9.1706040000000009</v>
      </c>
      <c r="AH26" s="8">
        <v>11.00737</v>
      </c>
      <c r="AI26" s="8">
        <v>12.844139999999999</v>
      </c>
    </row>
    <row r="27" spans="1:38" x14ac:dyDescent="0.35">
      <c r="A27" s="47" t="s">
        <v>16</v>
      </c>
      <c r="B27" s="18">
        <v>47.816679246128395</v>
      </c>
      <c r="C27" s="16">
        <v>52.5</v>
      </c>
      <c r="D27" s="4">
        <v>1.462655</v>
      </c>
      <c r="E27" s="4">
        <v>4.0790000000000002E-3</v>
      </c>
      <c r="F27" s="4">
        <v>4.5334289979542097</v>
      </c>
      <c r="G27" s="4">
        <v>0.12766504782418292</v>
      </c>
      <c r="H27" s="4">
        <v>55.866360999999998</v>
      </c>
      <c r="I27" s="4">
        <v>0.54190799999999995</v>
      </c>
      <c r="J27" s="14">
        <v>72</v>
      </c>
      <c r="K27" s="3">
        <v>79</v>
      </c>
      <c r="L27" s="14">
        <v>83</v>
      </c>
      <c r="M27" s="3">
        <v>57</v>
      </c>
      <c r="N27" s="3">
        <v>57</v>
      </c>
      <c r="O27" s="3">
        <v>57</v>
      </c>
      <c r="Q27" s="2">
        <v>1.3617239999999999</v>
      </c>
      <c r="R27" s="2">
        <v>2.526E-3</v>
      </c>
      <c r="S27" s="2">
        <v>3.4894769620038355</v>
      </c>
      <c r="T27" s="2">
        <v>8.7507630351712273E-2</v>
      </c>
      <c r="U27" s="2">
        <v>55.652222999999999</v>
      </c>
      <c r="V27" s="2">
        <v>0.408057</v>
      </c>
      <c r="W27" s="16">
        <v>61</v>
      </c>
      <c r="X27">
        <v>64</v>
      </c>
      <c r="Y27" s="16">
        <v>64</v>
      </c>
      <c r="Z27">
        <v>56</v>
      </c>
      <c r="AA27">
        <v>57</v>
      </c>
      <c r="AB27">
        <v>57</v>
      </c>
      <c r="AD27" s="15">
        <v>61</v>
      </c>
      <c r="AE27" s="7">
        <v>69</v>
      </c>
      <c r="AF27" s="15">
        <v>78</v>
      </c>
      <c r="AG27" s="8">
        <v>4.3133670000000004</v>
      </c>
      <c r="AH27" s="8">
        <v>7.5118239999999998</v>
      </c>
      <c r="AI27" s="8">
        <v>10.710279999999999</v>
      </c>
    </row>
    <row r="28" spans="1:38" x14ac:dyDescent="0.35">
      <c r="A28" s="47" t="s">
        <v>17</v>
      </c>
      <c r="B28" s="18">
        <v>42.924615185637215</v>
      </c>
      <c r="C28">
        <v>48</v>
      </c>
      <c r="D28" s="4">
        <v>1.5422340000000001</v>
      </c>
      <c r="E28" s="4">
        <v>6.4910000000000002E-3</v>
      </c>
      <c r="F28" s="4">
        <v>4.5899432286924027</v>
      </c>
      <c r="G28" s="4">
        <v>0.16123202405834144</v>
      </c>
      <c r="H28" s="4">
        <v>50.790145000000003</v>
      </c>
      <c r="I28" s="4">
        <v>0.69842700000000002</v>
      </c>
      <c r="J28" s="14">
        <v>78</v>
      </c>
      <c r="K28" s="3">
        <v>89</v>
      </c>
      <c r="L28" s="14">
        <v>100</v>
      </c>
      <c r="M28" s="3">
        <v>53</v>
      </c>
      <c r="N28" s="3">
        <v>53</v>
      </c>
      <c r="O28" s="3">
        <v>53</v>
      </c>
      <c r="Q28" s="2">
        <v>1.55</v>
      </c>
      <c r="R28" s="2">
        <v>1.413E-3</v>
      </c>
      <c r="S28" s="2">
        <v>5.938994984770031</v>
      </c>
      <c r="T28" s="2">
        <v>0.15528955915887377</v>
      </c>
      <c r="U28" s="2">
        <v>50.71</v>
      </c>
      <c r="V28" s="2">
        <v>0.59589999999999999</v>
      </c>
      <c r="W28" s="16">
        <v>57</v>
      </c>
      <c r="X28">
        <v>60</v>
      </c>
      <c r="Y28" s="16">
        <v>62</v>
      </c>
      <c r="Z28">
        <v>51</v>
      </c>
      <c r="AA28">
        <v>52</v>
      </c>
      <c r="AB28">
        <v>52</v>
      </c>
      <c r="AD28" s="15">
        <v>94</v>
      </c>
      <c r="AE28" s="7">
        <v>126</v>
      </c>
      <c r="AF28" s="15">
        <v>265</v>
      </c>
      <c r="AG28" s="8">
        <v>13.6706</v>
      </c>
      <c r="AH28" s="8">
        <v>17.406890000000001</v>
      </c>
      <c r="AI28" s="8">
        <v>21.143180000000001</v>
      </c>
    </row>
    <row r="29" spans="1:38" x14ac:dyDescent="0.35">
      <c r="A29" s="47" t="s">
        <v>18</v>
      </c>
      <c r="B29" s="18">
        <v>21.23791660151867</v>
      </c>
      <c r="C29">
        <v>23</v>
      </c>
      <c r="D29" s="4">
        <v>1.055104</v>
      </c>
      <c r="E29" s="4">
        <v>9.0069999999999994E-3</v>
      </c>
      <c r="F29" s="4">
        <v>2.3407043343320484</v>
      </c>
      <c r="G29" s="4">
        <v>0.11903821653998976</v>
      </c>
      <c r="H29" s="4">
        <v>25.762316999999999</v>
      </c>
      <c r="I29" s="4">
        <v>0.60533199999999998</v>
      </c>
      <c r="J29" s="14">
        <v>38</v>
      </c>
      <c r="K29" s="3">
        <v>40</v>
      </c>
      <c r="L29" s="14">
        <v>40</v>
      </c>
      <c r="M29" s="3">
        <v>27</v>
      </c>
      <c r="N29" s="3">
        <v>27</v>
      </c>
      <c r="O29" s="3">
        <v>27</v>
      </c>
      <c r="Q29" s="2">
        <v>1.1990400000000001</v>
      </c>
      <c r="R29" s="2">
        <v>2.0889999999999999E-2</v>
      </c>
      <c r="S29" s="2">
        <v>2.6739685946411984</v>
      </c>
      <c r="T29" s="2">
        <v>1.2076508528180174</v>
      </c>
      <c r="U29" s="2">
        <v>25.751660000000001</v>
      </c>
      <c r="V29" s="2">
        <v>5.5761599999999998</v>
      </c>
      <c r="W29" s="16">
        <v>28</v>
      </c>
      <c r="X29">
        <v>32</v>
      </c>
      <c r="Y29" s="16">
        <v>32</v>
      </c>
      <c r="Z29">
        <v>27</v>
      </c>
      <c r="AA29">
        <v>27</v>
      </c>
      <c r="AB29">
        <v>27</v>
      </c>
      <c r="AD29" s="15">
        <v>33</v>
      </c>
      <c r="AE29" s="7">
        <v>45</v>
      </c>
      <c r="AF29" s="15">
        <v>63</v>
      </c>
      <c r="AG29" s="8">
        <v>7.8134030000000001</v>
      </c>
      <c r="AH29" s="8">
        <v>9.0746780000000005</v>
      </c>
      <c r="AI29" s="8">
        <v>10.33595</v>
      </c>
    </row>
    <row r="30" spans="1:38" x14ac:dyDescent="0.35">
      <c r="A30" s="47" t="s">
        <v>19</v>
      </c>
      <c r="B30" s="18">
        <v>18.116397066574635</v>
      </c>
      <c r="C30">
        <v>22</v>
      </c>
      <c r="D30" s="4">
        <v>1.1906600000000001</v>
      </c>
      <c r="E30" s="4">
        <v>6.5120000000000004E-3</v>
      </c>
      <c r="F30" s="4">
        <v>3.2194493685591832</v>
      </c>
      <c r="G30" s="4">
        <v>0.1375843215610264</v>
      </c>
      <c r="H30" s="4">
        <v>23.952396</v>
      </c>
      <c r="I30" s="4">
        <v>0.62722199999999995</v>
      </c>
      <c r="J30" s="14">
        <v>43</v>
      </c>
      <c r="K30" s="3">
        <v>46</v>
      </c>
      <c r="L30" s="14">
        <v>46</v>
      </c>
      <c r="M30" s="3">
        <v>25</v>
      </c>
      <c r="N30" s="3">
        <v>25</v>
      </c>
      <c r="O30" s="3">
        <v>26</v>
      </c>
      <c r="Q30" s="2">
        <v>1.2186969999999999</v>
      </c>
      <c r="R30" s="2">
        <v>4.156E-3</v>
      </c>
      <c r="S30" s="2">
        <v>2.7255239775987068</v>
      </c>
      <c r="T30" s="2">
        <v>0.15780276326036358</v>
      </c>
      <c r="U30" s="2">
        <v>23.76125</v>
      </c>
      <c r="V30" s="2">
        <v>0.78747</v>
      </c>
      <c r="W30" s="16">
        <v>29</v>
      </c>
      <c r="X30">
        <v>30</v>
      </c>
      <c r="Y30" s="16">
        <v>30</v>
      </c>
      <c r="Z30">
        <v>24</v>
      </c>
      <c r="AA30">
        <v>25</v>
      </c>
      <c r="AB30">
        <v>25</v>
      </c>
      <c r="AD30" s="15">
        <v>47</v>
      </c>
      <c r="AE30" s="7">
        <v>48</v>
      </c>
      <c r="AF30" s="15">
        <v>89</v>
      </c>
      <c r="AG30" s="8">
        <v>13.115460000000001</v>
      </c>
      <c r="AH30" s="8">
        <v>15.037280000000001</v>
      </c>
      <c r="AI30" s="8">
        <v>16.95909</v>
      </c>
    </row>
    <row r="31" spans="1:38" x14ac:dyDescent="0.35">
      <c r="A31" s="47" t="s">
        <v>68</v>
      </c>
      <c r="B31" s="18">
        <v>46.948112214247132</v>
      </c>
      <c r="C31">
        <v>54</v>
      </c>
      <c r="D31" s="4">
        <v>2.1807449999999999</v>
      </c>
      <c r="E31" s="4">
        <v>1.155E-2</v>
      </c>
      <c r="F31" s="4">
        <v>5.9209344775533177</v>
      </c>
      <c r="G31" s="4">
        <v>0.20173134924230621</v>
      </c>
      <c r="H31" s="4">
        <v>58.364164000000002</v>
      </c>
      <c r="I31" s="4">
        <v>0.91581100000000004</v>
      </c>
      <c r="J31" s="14">
        <v>87</v>
      </c>
      <c r="K31" s="3">
        <v>88</v>
      </c>
      <c r="L31" s="14">
        <v>95</v>
      </c>
      <c r="M31" s="3">
        <v>61</v>
      </c>
      <c r="N31" s="3">
        <v>61</v>
      </c>
      <c r="O31" s="3">
        <v>61</v>
      </c>
      <c r="Q31" s="2">
        <v>1.3911210000000001</v>
      </c>
      <c r="R31" s="2">
        <v>4.9699999999999996E-3</v>
      </c>
      <c r="S31" s="2">
        <v>3.2513053475527807</v>
      </c>
      <c r="T31" s="2">
        <v>5.8992868066166111E-2</v>
      </c>
      <c r="U31" s="2">
        <v>56.972453999999999</v>
      </c>
      <c r="V31" s="2">
        <v>0.279032</v>
      </c>
      <c r="W31" s="16">
        <v>64</v>
      </c>
      <c r="X31">
        <v>65</v>
      </c>
      <c r="Y31" s="16">
        <v>72</v>
      </c>
      <c r="Z31">
        <v>58</v>
      </c>
      <c r="AA31">
        <v>59</v>
      </c>
      <c r="AB31">
        <v>60</v>
      </c>
      <c r="AD31" s="15">
        <v>86</v>
      </c>
      <c r="AE31" s="7">
        <v>104</v>
      </c>
      <c r="AF31" s="15">
        <v>130</v>
      </c>
      <c r="AG31" s="8">
        <v>20.161740000000002</v>
      </c>
      <c r="AH31" s="8">
        <v>23.075340000000001</v>
      </c>
      <c r="AI31" s="8">
        <v>25.988939999999999</v>
      </c>
    </row>
    <row r="32" spans="1:38" x14ac:dyDescent="0.35">
      <c r="A32" s="47" t="s">
        <v>69</v>
      </c>
      <c r="B32" s="18">
        <v>43.081367929313025</v>
      </c>
      <c r="C32">
        <v>48</v>
      </c>
      <c r="D32" s="4">
        <v>1.773709</v>
      </c>
      <c r="E32" s="4">
        <v>7.9389999999999999E-3</v>
      </c>
      <c r="F32" s="4">
        <v>5.3341469520016682</v>
      </c>
      <c r="G32" s="4">
        <v>0.16658009111371799</v>
      </c>
      <c r="H32" s="4">
        <v>51.914510999999997</v>
      </c>
      <c r="I32" s="4">
        <v>0.71716500000000005</v>
      </c>
      <c r="J32" s="14">
        <v>78</v>
      </c>
      <c r="K32" s="3">
        <v>87</v>
      </c>
      <c r="L32" s="14">
        <v>101</v>
      </c>
      <c r="M32" s="3">
        <v>54</v>
      </c>
      <c r="N32" s="3">
        <v>54</v>
      </c>
      <c r="O32" s="3">
        <v>55</v>
      </c>
      <c r="Q32" s="2">
        <v>1.441762</v>
      </c>
      <c r="R32" s="2">
        <v>4.5830000000000003E-3</v>
      </c>
      <c r="S32" s="2">
        <v>3.2451846048114414</v>
      </c>
      <c r="T32" s="2">
        <v>0.11722456351609169</v>
      </c>
      <c r="U32" s="2">
        <v>51.148460999999998</v>
      </c>
      <c r="V32" s="2">
        <v>0.58547899999999997</v>
      </c>
      <c r="W32" s="16">
        <v>58</v>
      </c>
      <c r="X32">
        <v>62</v>
      </c>
      <c r="Y32" s="16">
        <v>86</v>
      </c>
      <c r="Z32">
        <v>52</v>
      </c>
      <c r="AA32">
        <v>53</v>
      </c>
      <c r="AB32">
        <v>53</v>
      </c>
      <c r="AD32" s="15">
        <v>86</v>
      </c>
      <c r="AE32" s="7">
        <v>96</v>
      </c>
      <c r="AF32" s="15">
        <v>244</v>
      </c>
      <c r="AG32" s="8">
        <v>21.97897</v>
      </c>
      <c r="AH32" s="8">
        <v>25.697009999999999</v>
      </c>
      <c r="AI32" s="8">
        <v>29.415050000000001</v>
      </c>
    </row>
    <row r="33" spans="1:42" x14ac:dyDescent="0.35">
      <c r="A33" t="s">
        <v>70</v>
      </c>
      <c r="B33" s="18">
        <v>20.963836889180232</v>
      </c>
      <c r="C33">
        <v>24</v>
      </c>
      <c r="D33" s="4">
        <v>1.1051260000000001</v>
      </c>
      <c r="E33" s="4">
        <v>6.4029999999999998E-3</v>
      </c>
      <c r="F33" s="4">
        <v>2.5750560799916902</v>
      </c>
      <c r="G33" s="4">
        <v>9.8023388600605332E-2</v>
      </c>
      <c r="H33" s="4">
        <v>26.740074</v>
      </c>
      <c r="I33" s="4">
        <v>0.478939</v>
      </c>
      <c r="J33" s="14">
        <v>35</v>
      </c>
      <c r="K33" s="3">
        <v>43</v>
      </c>
      <c r="L33" s="14">
        <v>47</v>
      </c>
      <c r="M33" s="3">
        <v>28</v>
      </c>
      <c r="N33" s="3">
        <v>28</v>
      </c>
      <c r="O33" s="3">
        <v>28</v>
      </c>
      <c r="Q33" s="2">
        <v>0.73114500000000004</v>
      </c>
      <c r="R33" s="2">
        <v>2.3029999999999999E-3</v>
      </c>
      <c r="S33" s="2">
        <v>1.7609858340040911</v>
      </c>
      <c r="T33" s="2">
        <v>2.0452236408438688E-2</v>
      </c>
      <c r="U33" s="2">
        <v>26.040742000000002</v>
      </c>
      <c r="V33" s="2">
        <v>8.1472000000000003E-2</v>
      </c>
      <c r="W33" s="16">
        <v>30</v>
      </c>
      <c r="X33">
        <v>33</v>
      </c>
      <c r="Y33" s="16">
        <v>39</v>
      </c>
      <c r="Z33">
        <v>28</v>
      </c>
      <c r="AA33">
        <v>28</v>
      </c>
      <c r="AB33">
        <v>28</v>
      </c>
      <c r="AD33" s="15">
        <v>26</v>
      </c>
      <c r="AE33" s="7">
        <v>28</v>
      </c>
      <c r="AF33" s="15">
        <v>45</v>
      </c>
      <c r="AG33" s="8">
        <v>3.0271340000000002</v>
      </c>
      <c r="AH33" s="8">
        <v>6.3275079999999999</v>
      </c>
      <c r="AI33" s="8">
        <v>9.6278819999999996</v>
      </c>
    </row>
    <row r="34" spans="1:42" x14ac:dyDescent="0.35">
      <c r="A34" t="s">
        <v>71</v>
      </c>
      <c r="B34" s="18">
        <v>18.560855140338781</v>
      </c>
      <c r="C34">
        <v>22</v>
      </c>
      <c r="D34" s="4">
        <v>1.0891029999999999</v>
      </c>
      <c r="E34" s="4">
        <v>7.0619999999999997E-3</v>
      </c>
      <c r="F34" s="4">
        <v>2.6079599812346999</v>
      </c>
      <c r="G34" s="4">
        <v>0.10200615055031059</v>
      </c>
      <c r="H34" s="4">
        <v>24.314340999999999</v>
      </c>
      <c r="I34" s="4">
        <v>0.49335600000000002</v>
      </c>
      <c r="J34" s="14">
        <v>36</v>
      </c>
      <c r="K34" s="3">
        <v>45</v>
      </c>
      <c r="L34" s="14">
        <v>50</v>
      </c>
      <c r="M34" s="3">
        <v>25</v>
      </c>
      <c r="N34" s="3">
        <v>26</v>
      </c>
      <c r="O34" s="3">
        <v>26</v>
      </c>
      <c r="Q34" s="2">
        <v>0.92770600000000003</v>
      </c>
      <c r="R34" s="2">
        <v>2.7829999999999999E-3</v>
      </c>
      <c r="S34" s="2">
        <v>2.329408979614298</v>
      </c>
      <c r="T34" s="2">
        <v>5.1136081468842978E-2</v>
      </c>
      <c r="U34" s="2">
        <v>24.043800000000001</v>
      </c>
      <c r="V34" s="2">
        <v>0.240672</v>
      </c>
      <c r="W34" s="16">
        <v>28</v>
      </c>
      <c r="X34">
        <v>30</v>
      </c>
      <c r="Y34" s="16">
        <v>37</v>
      </c>
      <c r="Z34">
        <v>25</v>
      </c>
      <c r="AA34">
        <v>25</v>
      </c>
      <c r="AB34">
        <v>25</v>
      </c>
      <c r="AD34" s="15">
        <v>31</v>
      </c>
      <c r="AE34" s="7">
        <v>67</v>
      </c>
      <c r="AF34" s="15">
        <v>149</v>
      </c>
      <c r="AG34" s="8">
        <v>7.2856870000000002</v>
      </c>
      <c r="AH34" s="8">
        <v>11.414239999999999</v>
      </c>
      <c r="AI34" s="8">
        <v>15.54279</v>
      </c>
    </row>
    <row r="35" spans="1:42" x14ac:dyDescent="0.35">
      <c r="A35" t="s">
        <v>72</v>
      </c>
      <c r="B35" s="18">
        <v>1.0998833668543289</v>
      </c>
      <c r="C35">
        <f>3-3</f>
        <v>0</v>
      </c>
      <c r="D35" s="4">
        <v>1.042416</v>
      </c>
      <c r="E35" s="4">
        <v>6.5469999999999999E-3</v>
      </c>
      <c r="F35" s="4">
        <v>2.2597008435360175</v>
      </c>
      <c r="G35" s="4">
        <v>0.15228890589439634</v>
      </c>
      <c r="H35" s="4">
        <f>8.220364-3</f>
        <v>5.220364</v>
      </c>
      <c r="I35" s="4">
        <v>0.76680000000000004</v>
      </c>
      <c r="J35" s="14">
        <f>10-3</f>
        <v>7</v>
      </c>
      <c r="K35" s="3">
        <f>11-3</f>
        <v>8</v>
      </c>
      <c r="L35" s="14">
        <f>13-3</f>
        <v>10</v>
      </c>
      <c r="M35" s="14">
        <f>9-3</f>
        <v>6</v>
      </c>
      <c r="N35" s="14">
        <f t="shared" ref="N35:O36" si="0">9-3</f>
        <v>6</v>
      </c>
      <c r="O35" s="14">
        <f t="shared" si="0"/>
        <v>6</v>
      </c>
      <c r="Q35" s="2">
        <v>1.087523</v>
      </c>
      <c r="R35" s="2">
        <v>6.0689999999999997E-3</v>
      </c>
      <c r="S35" s="2">
        <v>2.1296520448291401</v>
      </c>
      <c r="T35" s="2">
        <v>0.19560312230886764</v>
      </c>
      <c r="U35" s="2">
        <f>8.25452-3</f>
        <v>5.2545199999999994</v>
      </c>
      <c r="V35" s="2">
        <v>1.0335620000000001</v>
      </c>
      <c r="W35" s="16">
        <f>9-3</f>
        <v>6</v>
      </c>
      <c r="X35">
        <f>11-3</f>
        <v>8</v>
      </c>
      <c r="Y35" s="16">
        <f>11-3</f>
        <v>8</v>
      </c>
      <c r="Z35">
        <f>9-3</f>
        <v>6</v>
      </c>
      <c r="AA35">
        <f>9-3</f>
        <v>6</v>
      </c>
      <c r="AB35">
        <f>9-3</f>
        <v>6</v>
      </c>
      <c r="AD35" s="15">
        <f>4-3</f>
        <v>1</v>
      </c>
      <c r="AE35" s="7">
        <f>4-3</f>
        <v>1</v>
      </c>
      <c r="AF35" s="15">
        <f>27-3</f>
        <v>24</v>
      </c>
      <c r="AG35" s="8">
        <v>-0.24235319999999999</v>
      </c>
      <c r="AH35" s="8">
        <v>2.793104</v>
      </c>
      <c r="AI35" s="8">
        <v>5.8285619999999998</v>
      </c>
      <c r="AJ35" t="s">
        <v>62</v>
      </c>
    </row>
    <row r="36" spans="1:42" x14ac:dyDescent="0.35">
      <c r="A36" t="s">
        <v>73</v>
      </c>
      <c r="B36" s="18">
        <v>0.96710788700568218</v>
      </c>
      <c r="C36">
        <f>3-3</f>
        <v>0</v>
      </c>
      <c r="D36" s="4">
        <v>0.99441000000000002</v>
      </c>
      <c r="E36" s="4">
        <v>1.052E-2</v>
      </c>
      <c r="F36" s="4">
        <v>1.8709859373034932</v>
      </c>
      <c r="G36" s="4">
        <v>0.12334674843586536</v>
      </c>
      <c r="H36" s="4">
        <f>7.98379-3</f>
        <v>4.9837899999999999</v>
      </c>
      <c r="I36" s="4">
        <v>0.66434000000000004</v>
      </c>
      <c r="J36" s="14">
        <f>13-3</f>
        <v>10</v>
      </c>
      <c r="K36" s="6">
        <f>15-3</f>
        <v>12</v>
      </c>
      <c r="L36" s="14">
        <f>15-3</f>
        <v>12</v>
      </c>
      <c r="M36" s="14">
        <f>9-3</f>
        <v>6</v>
      </c>
      <c r="N36" s="14">
        <f t="shared" si="0"/>
        <v>6</v>
      </c>
      <c r="O36" s="14">
        <f t="shared" si="0"/>
        <v>6</v>
      </c>
      <c r="Q36" s="2">
        <v>0.73692999999999997</v>
      </c>
      <c r="R36" s="2">
        <v>1.499E-2</v>
      </c>
      <c r="S36" s="2">
        <v>1.4451318143914063</v>
      </c>
      <c r="T36" s="2">
        <v>8.0987080980055609E-2</v>
      </c>
      <c r="U36" s="2">
        <f>7.53871-3</f>
        <v>4.53871</v>
      </c>
      <c r="V36" s="2">
        <v>0.40848000000000001</v>
      </c>
      <c r="W36" s="16">
        <f>11-3</f>
        <v>8</v>
      </c>
      <c r="X36">
        <f>12-3</f>
        <v>9</v>
      </c>
      <c r="Y36" s="16">
        <f>17-3</f>
        <v>14</v>
      </c>
      <c r="Z36">
        <f>8-3</f>
        <v>5</v>
      </c>
      <c r="AA36">
        <f>9-3</f>
        <v>6</v>
      </c>
      <c r="AB36">
        <f>9-3</f>
        <v>6</v>
      </c>
      <c r="AD36" s="15">
        <f>9-3</f>
        <v>6</v>
      </c>
      <c r="AE36" s="7">
        <f>17-3</f>
        <v>14</v>
      </c>
      <c r="AF36" s="15">
        <f>25-3</f>
        <v>22</v>
      </c>
      <c r="AG36" s="8">
        <v>3.869122</v>
      </c>
      <c r="AH36" s="8">
        <v>5.9484389999999996</v>
      </c>
      <c r="AI36" s="8">
        <v>8.0277560000000001</v>
      </c>
      <c r="AJ36" t="s">
        <v>62</v>
      </c>
    </row>
    <row r="37" spans="1:42" x14ac:dyDescent="0.35">
      <c r="A37" s="47" t="s">
        <v>20</v>
      </c>
      <c r="B37" s="18">
        <v>46.585976265806636</v>
      </c>
      <c r="C37">
        <v>55</v>
      </c>
      <c r="D37" s="4">
        <v>1.5663560000000001</v>
      </c>
      <c r="E37" s="4">
        <v>4.0569999999999998E-3</v>
      </c>
      <c r="F37" s="4">
        <v>4.0162628641401934</v>
      </c>
      <c r="G37" s="4">
        <v>0.13636280018925387</v>
      </c>
      <c r="H37" s="4">
        <v>57.683456999999997</v>
      </c>
      <c r="I37" s="4">
        <v>0.637486</v>
      </c>
      <c r="J37" s="14">
        <v>66</v>
      </c>
      <c r="K37" s="3">
        <v>73</v>
      </c>
      <c r="L37" s="14">
        <v>74</v>
      </c>
      <c r="M37" s="3">
        <v>59</v>
      </c>
      <c r="N37" s="3">
        <v>59</v>
      </c>
      <c r="O37" s="3">
        <v>59</v>
      </c>
      <c r="Q37" s="2">
        <v>1.514791</v>
      </c>
      <c r="R37" s="2">
        <v>2.369E-3</v>
      </c>
      <c r="S37" s="2">
        <v>3.8996779134763613</v>
      </c>
      <c r="T37" s="2">
        <v>0.10631992649815455</v>
      </c>
      <c r="U37" s="2">
        <v>57.514797000000002</v>
      </c>
      <c r="V37" s="2">
        <v>0.49495299999999998</v>
      </c>
      <c r="W37" s="16">
        <v>62</v>
      </c>
      <c r="X37">
        <v>66</v>
      </c>
      <c r="Y37" s="16">
        <v>74</v>
      </c>
      <c r="Z37">
        <v>58</v>
      </c>
      <c r="AA37">
        <v>59</v>
      </c>
      <c r="AB37">
        <v>59</v>
      </c>
      <c r="AD37" s="15">
        <v>61</v>
      </c>
      <c r="AE37" s="7">
        <v>87</v>
      </c>
      <c r="AF37" s="15">
        <v>623</v>
      </c>
      <c r="AG37" s="8">
        <v>2.549709</v>
      </c>
      <c r="AH37" s="8">
        <v>6.7937130000000003</v>
      </c>
      <c r="AI37" s="8">
        <v>11.03772</v>
      </c>
    </row>
    <row r="38" spans="1:42" x14ac:dyDescent="0.35">
      <c r="A38" s="47" t="s">
        <v>21</v>
      </c>
      <c r="B38" s="18">
        <v>42.330901557405966</v>
      </c>
      <c r="C38">
        <v>49</v>
      </c>
      <c r="D38" s="4">
        <v>1.4126559999999999</v>
      </c>
      <c r="E38" s="4">
        <v>4.2339999999999999E-3</v>
      </c>
      <c r="F38" s="4">
        <v>3.5705642635134129</v>
      </c>
      <c r="G38" s="4">
        <v>0.10556255396114096</v>
      </c>
      <c r="H38" s="4">
        <v>52.038420000000002</v>
      </c>
      <c r="I38" s="4">
        <v>0.49645800000000001</v>
      </c>
      <c r="J38" s="14">
        <v>62</v>
      </c>
      <c r="K38" s="3">
        <v>65</v>
      </c>
      <c r="L38" s="14">
        <v>68</v>
      </c>
      <c r="M38" s="3">
        <v>53</v>
      </c>
      <c r="N38" s="3">
        <v>53</v>
      </c>
      <c r="O38" s="3">
        <v>54</v>
      </c>
      <c r="Q38" s="2">
        <v>1.4311039999999999</v>
      </c>
      <c r="R38" s="2">
        <v>1.6639999999999999E-3</v>
      </c>
      <c r="S38" s="2">
        <v>5.0777457124984071</v>
      </c>
      <c r="T38" s="2">
        <v>0.12695027511885001</v>
      </c>
      <c r="U38" s="2">
        <v>52.080700999999998</v>
      </c>
      <c r="V38" s="2">
        <v>0.50529900000000005</v>
      </c>
      <c r="W38" s="16">
        <v>58</v>
      </c>
      <c r="X38">
        <v>58</v>
      </c>
      <c r="Y38" s="16">
        <v>67</v>
      </c>
      <c r="Z38">
        <v>53</v>
      </c>
      <c r="AA38">
        <v>53</v>
      </c>
      <c r="AB38">
        <v>53</v>
      </c>
      <c r="AD38" s="15">
        <v>57</v>
      </c>
      <c r="AE38" s="7">
        <v>60</v>
      </c>
      <c r="AF38" s="15">
        <v>93</v>
      </c>
      <c r="AG38" s="8">
        <v>3.4778159999999998</v>
      </c>
      <c r="AH38" s="8">
        <v>6.723903</v>
      </c>
      <c r="AI38" s="8">
        <v>9.9699899999999992</v>
      </c>
    </row>
    <row r="39" spans="1:42" ht="16.5" x14ac:dyDescent="0.45">
      <c r="A39" s="47" t="s">
        <v>39</v>
      </c>
      <c r="B39" s="18">
        <v>39.281650546168954</v>
      </c>
      <c r="C39">
        <v>401</v>
      </c>
      <c r="D39" s="10">
        <v>39.51</v>
      </c>
      <c r="E39" s="10">
        <v>4.1849999999999998E-2</v>
      </c>
      <c r="F39" s="10">
        <v>303.79039512557182</v>
      </c>
      <c r="G39" s="10">
        <v>1.4309167512802445</v>
      </c>
      <c r="H39" s="10">
        <v>455.6</v>
      </c>
      <c r="I39" s="10">
        <v>2.9820000000000002</v>
      </c>
      <c r="J39" s="14">
        <v>1821</v>
      </c>
      <c r="K39" s="3">
        <v>2117</v>
      </c>
      <c r="L39" s="14">
        <v>2428</v>
      </c>
      <c r="M39" s="3">
        <v>578</v>
      </c>
      <c r="N39" s="3">
        <v>588</v>
      </c>
      <c r="O39" s="3">
        <v>605</v>
      </c>
      <c r="Q39" s="2">
        <v>3.387</v>
      </c>
      <c r="R39" s="2">
        <v>2.4810000000000001E-4</v>
      </c>
      <c r="S39">
        <v>67.809619187372988</v>
      </c>
      <c r="T39" s="2">
        <v>0.16715974697311162</v>
      </c>
      <c r="U39" s="2">
        <v>405.9</v>
      </c>
      <c r="V39">
        <v>0.17480000000000001</v>
      </c>
      <c r="W39" s="46">
        <v>418</v>
      </c>
      <c r="X39" s="46">
        <v>428</v>
      </c>
      <c r="Y39" s="46">
        <v>492</v>
      </c>
      <c r="Z39" s="46">
        <v>406</v>
      </c>
      <c r="AA39" s="46">
        <v>408</v>
      </c>
      <c r="AB39" s="46">
        <v>409</v>
      </c>
      <c r="AD39" s="15">
        <v>2446</v>
      </c>
      <c r="AE39" s="7">
        <v>3035</v>
      </c>
      <c r="AF39" s="15">
        <v>3143</v>
      </c>
      <c r="AG39" s="8">
        <v>107.5153</v>
      </c>
      <c r="AH39" s="8">
        <v>112.48480000000001</v>
      </c>
      <c r="AI39" s="8">
        <v>117.4543</v>
      </c>
      <c r="AK39" s="20" t="s">
        <v>38</v>
      </c>
      <c r="AL39" s="20" t="s">
        <v>38</v>
      </c>
      <c r="AM39" s="20" t="s">
        <v>38</v>
      </c>
      <c r="AN39" s="20" t="s">
        <v>38</v>
      </c>
      <c r="AO39" s="20" t="s">
        <v>38</v>
      </c>
      <c r="AP39" s="20" t="s">
        <v>38</v>
      </c>
    </row>
    <row r="40" spans="1:42" x14ac:dyDescent="0.35">
      <c r="B40" s="18"/>
      <c r="C40" s="18"/>
      <c r="D40" s="10"/>
      <c r="E40" s="10"/>
      <c r="F40" s="9"/>
      <c r="G40" s="9"/>
      <c r="H40" s="9"/>
      <c r="I40" s="9"/>
      <c r="J40" s="9"/>
      <c r="K40" s="9"/>
      <c r="L40" s="9"/>
      <c r="M40" s="9"/>
      <c r="N40" s="9"/>
      <c r="O40" s="9"/>
      <c r="U40" s="18"/>
      <c r="W40" s="16"/>
      <c r="X40" s="16"/>
      <c r="Y40" s="16"/>
      <c r="Z40" s="16"/>
      <c r="AA40" s="16"/>
      <c r="AB40" s="16"/>
      <c r="AK40" s="100" t="s">
        <v>60</v>
      </c>
      <c r="AL40" s="100"/>
      <c r="AM40" s="100"/>
      <c r="AN40" s="100"/>
      <c r="AO40" s="100"/>
      <c r="AP40" s="100"/>
    </row>
    <row r="41" spans="1:42" ht="16.5" x14ac:dyDescent="0.45">
      <c r="A41" s="1" t="s">
        <v>76</v>
      </c>
      <c r="B41" s="18"/>
      <c r="C41" s="18"/>
      <c r="D41" s="10"/>
      <c r="E41" s="10"/>
      <c r="F41" s="9"/>
      <c r="G41" s="9"/>
      <c r="H41" s="9"/>
      <c r="I41" s="9"/>
      <c r="J41" s="9"/>
      <c r="K41" s="9"/>
      <c r="L41" s="9"/>
      <c r="M41" s="9"/>
      <c r="N41" s="9"/>
      <c r="O41" s="9"/>
      <c r="U41" s="18"/>
      <c r="AJ41" s="32"/>
      <c r="AK41" s="75" t="s">
        <v>28</v>
      </c>
      <c r="AL41" s="99" t="s">
        <v>29</v>
      </c>
      <c r="AM41" s="101" t="s">
        <v>30</v>
      </c>
      <c r="AN41" s="101" t="s">
        <v>22</v>
      </c>
      <c r="AO41" s="101" t="s">
        <v>31</v>
      </c>
      <c r="AP41" s="101" t="s">
        <v>32</v>
      </c>
    </row>
    <row r="42" spans="1:42" s="1" customFormat="1" ht="14.5" customHeight="1" x14ac:dyDescent="0.35">
      <c r="A42" s="1" t="s">
        <v>78</v>
      </c>
      <c r="B42" s="29"/>
      <c r="C42" s="29"/>
      <c r="D42" s="39"/>
      <c r="E42" s="39"/>
      <c r="F42" s="30"/>
      <c r="G42" s="30"/>
      <c r="H42" s="30"/>
      <c r="I42" s="30"/>
      <c r="J42" s="30"/>
      <c r="K42" s="30"/>
      <c r="L42" s="30"/>
      <c r="M42" s="30"/>
      <c r="N42" s="30"/>
      <c r="O42" s="30"/>
      <c r="U42" s="29"/>
      <c r="AF42" s="31"/>
      <c r="AJ42" s="33"/>
      <c r="AK42" s="76"/>
      <c r="AL42" s="100"/>
      <c r="AM42" s="76"/>
      <c r="AN42" s="76"/>
      <c r="AO42" s="76"/>
      <c r="AP42" s="76"/>
    </row>
    <row r="43" spans="1:42" x14ac:dyDescent="0.35">
      <c r="A43" t="s">
        <v>74</v>
      </c>
      <c r="B43" s="18">
        <v>39.281650546168954</v>
      </c>
      <c r="C43" s="50" t="s">
        <v>42</v>
      </c>
      <c r="D43" s="10">
        <v>34.19</v>
      </c>
      <c r="E43" s="10">
        <v>3.9820000000000001E-2</v>
      </c>
      <c r="F43" s="10">
        <v>239.81793489505202</v>
      </c>
      <c r="G43" s="10">
        <v>1.3789842922178717</v>
      </c>
      <c r="H43" s="10">
        <v>433.6</v>
      </c>
      <c r="I43" s="10">
        <v>3.714</v>
      </c>
      <c r="J43" s="9">
        <v>1810</v>
      </c>
      <c r="K43" s="9">
        <v>1920</v>
      </c>
      <c r="L43" s="9">
        <v>2050</v>
      </c>
      <c r="M43" s="9">
        <v>547</v>
      </c>
      <c r="N43" s="9">
        <v>550</v>
      </c>
      <c r="O43" s="9">
        <v>560</v>
      </c>
      <c r="Q43" s="2">
        <v>2.3420000000000001</v>
      </c>
      <c r="R43" s="2">
        <v>4.774E-4</v>
      </c>
      <c r="S43" s="2">
        <v>22.699973179638381</v>
      </c>
      <c r="T43" s="2">
        <v>5.0473320293620116E-2</v>
      </c>
      <c r="U43" s="2">
        <v>55.69</v>
      </c>
      <c r="V43" s="2">
        <v>0.1206</v>
      </c>
      <c r="W43" s="11">
        <v>438</v>
      </c>
      <c r="X43" s="11">
        <v>452</v>
      </c>
      <c r="Y43" s="11">
        <v>476</v>
      </c>
      <c r="Z43" s="11">
        <v>399</v>
      </c>
      <c r="AA43" s="11">
        <v>400</v>
      </c>
      <c r="AB43" s="11">
        <v>400</v>
      </c>
      <c r="AD43" s="15">
        <v>2238</v>
      </c>
      <c r="AE43" s="7">
        <v>2579</v>
      </c>
      <c r="AF43" s="15">
        <v>2799</v>
      </c>
      <c r="AG43" s="8">
        <v>110.4941</v>
      </c>
      <c r="AH43" s="8">
        <v>111.56</v>
      </c>
      <c r="AI43" s="8">
        <v>112.6258</v>
      </c>
      <c r="AK43" s="11">
        <v>437</v>
      </c>
      <c r="AL43" s="11">
        <v>440</v>
      </c>
      <c r="AM43" s="11">
        <v>445</v>
      </c>
      <c r="AN43" s="11">
        <v>397</v>
      </c>
      <c r="AO43" s="11">
        <v>397</v>
      </c>
      <c r="AP43" s="11">
        <v>397</v>
      </c>
    </row>
    <row r="44" spans="1:42" ht="15.5" x14ac:dyDescent="0.35">
      <c r="A44" t="s">
        <v>75</v>
      </c>
      <c r="B44" s="18">
        <v>21.23791660151867</v>
      </c>
      <c r="C44" s="16">
        <v>51</v>
      </c>
      <c r="D44" s="10">
        <v>1.244259</v>
      </c>
      <c r="E44" s="10">
        <v>3.5170000000000002E-3</v>
      </c>
      <c r="F44" s="10">
        <v>3.4702048872551754</v>
      </c>
      <c r="G44" s="10">
        <v>0.10031242793164284</v>
      </c>
      <c r="H44" s="10">
        <v>54.275536000000002</v>
      </c>
      <c r="I44" s="10">
        <v>0.44918799999999998</v>
      </c>
      <c r="J44" s="9">
        <v>69</v>
      </c>
      <c r="K44" s="9">
        <v>69</v>
      </c>
      <c r="L44" s="9">
        <v>76</v>
      </c>
      <c r="M44" s="9">
        <v>55</v>
      </c>
      <c r="N44" s="9">
        <v>55</v>
      </c>
      <c r="O44" s="9">
        <v>56</v>
      </c>
      <c r="Q44" s="40">
        <v>1.2751939999999999</v>
      </c>
      <c r="R44" s="2">
        <v>2.6259999999999999E-3</v>
      </c>
      <c r="S44" s="2">
        <v>3.9339763407874049</v>
      </c>
      <c r="T44" s="2">
        <v>0.11814453222248041</v>
      </c>
      <c r="U44" s="2">
        <v>54.006228999999998</v>
      </c>
      <c r="V44" s="2">
        <v>0.50315900000000002</v>
      </c>
      <c r="W44" s="11">
        <v>60</v>
      </c>
      <c r="X44" s="11">
        <v>60</v>
      </c>
      <c r="Y44" s="11">
        <v>71</v>
      </c>
      <c r="Z44" s="11">
        <v>55</v>
      </c>
      <c r="AA44" s="11">
        <v>55</v>
      </c>
      <c r="AB44" s="11">
        <v>55</v>
      </c>
      <c r="AD44" s="15">
        <v>65</v>
      </c>
      <c r="AE44" s="7">
        <v>65</v>
      </c>
      <c r="AF44" s="15">
        <v>69</v>
      </c>
      <c r="AG44" s="8">
        <v>26.890029999999999</v>
      </c>
      <c r="AH44" s="8">
        <v>28.752839999999999</v>
      </c>
      <c r="AI44" s="8">
        <v>30.615659999999998</v>
      </c>
      <c r="AK44" s="11">
        <v>57</v>
      </c>
      <c r="AL44" s="11">
        <v>57</v>
      </c>
      <c r="AM44" s="11">
        <v>58</v>
      </c>
      <c r="AN44" s="11">
        <v>54</v>
      </c>
      <c r="AO44" s="11">
        <v>54</v>
      </c>
      <c r="AP44" s="11">
        <v>54</v>
      </c>
    </row>
    <row r="45" spans="1:42" x14ac:dyDescent="0.35">
      <c r="B45" s="18"/>
      <c r="C45" s="18"/>
      <c r="D45" s="10"/>
      <c r="E45" s="10"/>
      <c r="F45" s="9"/>
      <c r="G45" s="10"/>
      <c r="H45" s="10"/>
      <c r="I45" s="10"/>
      <c r="J45" s="9"/>
      <c r="K45" s="9"/>
      <c r="L45" s="9"/>
      <c r="M45" s="9"/>
      <c r="N45" s="9"/>
      <c r="O45" s="9"/>
      <c r="Q45" s="2"/>
      <c r="R45" s="2"/>
      <c r="S45" s="2"/>
      <c r="T45" s="2"/>
      <c r="U45" s="2"/>
      <c r="V45" s="2"/>
      <c r="AD45" s="15"/>
      <c r="AE45" s="7"/>
      <c r="AF45" s="15"/>
      <c r="AG45" s="8"/>
      <c r="AH45" s="8"/>
      <c r="AI45" s="8"/>
    </row>
    <row r="46" spans="1:42" x14ac:dyDescent="0.35">
      <c r="A46" t="s">
        <v>36</v>
      </c>
      <c r="B46" s="18">
        <v>2.5775375169462102</v>
      </c>
      <c r="C46">
        <v>51</v>
      </c>
      <c r="D46" s="10">
        <v>1.837</v>
      </c>
      <c r="E46" s="10">
        <v>7.8600000000000002E-4</v>
      </c>
      <c r="F46" s="10">
        <v>12.827053106442438</v>
      </c>
      <c r="G46" s="10">
        <v>9.1091003789915623E-2</v>
      </c>
      <c r="H46" s="10">
        <v>54.71</v>
      </c>
      <c r="I46" s="10">
        <v>0.25969999999999999</v>
      </c>
      <c r="J46" s="9">
        <v>89</v>
      </c>
      <c r="K46" s="9">
        <v>97</v>
      </c>
      <c r="L46" s="9">
        <v>109</v>
      </c>
      <c r="M46" s="9">
        <v>56</v>
      </c>
      <c r="N46" s="9">
        <v>56</v>
      </c>
      <c r="O46" s="9">
        <v>57</v>
      </c>
      <c r="Q46" s="2">
        <v>1.28</v>
      </c>
      <c r="R46" s="2">
        <v>5.1670000000000004E-4</v>
      </c>
      <c r="S46" s="2">
        <v>3.117678753888105</v>
      </c>
      <c r="T46" s="2">
        <v>1.871150018746344E-2</v>
      </c>
      <c r="U46" s="2">
        <v>53.55</v>
      </c>
      <c r="V46" s="2">
        <v>8.6279999999999996E-2</v>
      </c>
      <c r="W46" s="28">
        <v>58</v>
      </c>
      <c r="X46" s="28">
        <v>60</v>
      </c>
      <c r="Y46" s="28">
        <v>63</v>
      </c>
      <c r="Z46" s="11">
        <v>54</v>
      </c>
      <c r="AA46" s="11">
        <v>55</v>
      </c>
      <c r="AB46" s="11">
        <v>55</v>
      </c>
      <c r="AD46" s="15">
        <v>132</v>
      </c>
      <c r="AE46" s="7">
        <v>145</v>
      </c>
      <c r="AF46" s="15">
        <v>241</v>
      </c>
      <c r="AG46" s="8">
        <v>35.703249999999997</v>
      </c>
      <c r="AH46" s="8">
        <v>37.435949999999998</v>
      </c>
      <c r="AI46" s="8">
        <v>39.16865</v>
      </c>
      <c r="AK46" s="28">
        <v>56</v>
      </c>
      <c r="AL46" s="11">
        <v>57</v>
      </c>
      <c r="AM46" s="11">
        <v>57</v>
      </c>
      <c r="AN46" s="11">
        <v>53</v>
      </c>
      <c r="AO46" s="11">
        <v>54</v>
      </c>
      <c r="AP46" s="11">
        <v>54</v>
      </c>
    </row>
    <row r="47" spans="1:42" ht="15.5" x14ac:dyDescent="0.35">
      <c r="A47" t="s">
        <v>37</v>
      </c>
      <c r="B47" s="18">
        <v>1.3935648339890838</v>
      </c>
      <c r="C47" s="16">
        <v>51</v>
      </c>
      <c r="D47" s="10">
        <v>1.1395139999999999</v>
      </c>
      <c r="E47" s="10">
        <v>1.33E-3</v>
      </c>
      <c r="F47" s="10">
        <v>3.1032399442075906</v>
      </c>
      <c r="G47" s="10">
        <v>6.3737612848751818E-2</v>
      </c>
      <c r="H47" s="10">
        <v>53.924638000000002</v>
      </c>
      <c r="I47" s="10">
        <v>0.28817300000000001</v>
      </c>
      <c r="J47" s="9">
        <v>58</v>
      </c>
      <c r="K47" s="9">
        <v>60</v>
      </c>
      <c r="L47" s="9">
        <v>60</v>
      </c>
      <c r="M47" s="9">
        <v>54</v>
      </c>
      <c r="N47" s="9">
        <v>55</v>
      </c>
      <c r="O47" s="9">
        <v>55</v>
      </c>
      <c r="Q47" s="40">
        <v>1.3433040000000001</v>
      </c>
      <c r="R47" s="2">
        <v>2.7920000000000002E-3</v>
      </c>
      <c r="S47" s="2">
        <v>2.6662349481742011</v>
      </c>
      <c r="T47" s="2">
        <v>9.5045657577254861E-2</v>
      </c>
      <c r="U47" s="2">
        <v>53.607219000000001</v>
      </c>
      <c r="V47" s="2">
        <v>0.50609199999999999</v>
      </c>
      <c r="W47" s="28">
        <v>56</v>
      </c>
      <c r="X47" s="28">
        <v>57</v>
      </c>
      <c r="Y47" s="28">
        <v>61</v>
      </c>
      <c r="Z47" s="28">
        <v>54</v>
      </c>
      <c r="AA47" s="28">
        <v>54</v>
      </c>
      <c r="AB47" s="28">
        <v>55</v>
      </c>
      <c r="AD47" s="15">
        <v>60</v>
      </c>
      <c r="AE47" s="7">
        <v>62</v>
      </c>
      <c r="AF47" s="15">
        <v>65</v>
      </c>
      <c r="AG47" s="8">
        <v>30.831420000000001</v>
      </c>
      <c r="AH47" s="8">
        <v>31.276250000000001</v>
      </c>
      <c r="AI47" s="8">
        <v>31.721070000000001</v>
      </c>
      <c r="AK47" s="28">
        <v>55</v>
      </c>
      <c r="AL47" s="11">
        <v>56</v>
      </c>
      <c r="AM47" s="11">
        <v>56</v>
      </c>
      <c r="AN47" s="11">
        <v>53</v>
      </c>
      <c r="AO47" s="11">
        <v>54</v>
      </c>
      <c r="AP47" s="11">
        <v>54</v>
      </c>
    </row>
    <row r="48" spans="1:42" x14ac:dyDescent="0.35">
      <c r="D48" s="10"/>
      <c r="E48" s="10"/>
      <c r="F48" s="10"/>
      <c r="G48" s="10"/>
      <c r="H48" s="10"/>
      <c r="I48" s="10"/>
      <c r="J48" s="9"/>
      <c r="K48" s="9"/>
      <c r="L48" s="9"/>
      <c r="M48" s="9"/>
      <c r="N48" s="9"/>
      <c r="O48" s="9"/>
      <c r="Q48" s="2"/>
      <c r="R48" s="2"/>
      <c r="S48" s="2"/>
      <c r="T48" s="2"/>
      <c r="U48" s="2"/>
      <c r="V48" s="2"/>
    </row>
    <row r="49" spans="1:42" x14ac:dyDescent="0.35">
      <c r="D49" s="10"/>
      <c r="E49" s="10"/>
      <c r="F49" s="10"/>
      <c r="G49" s="10"/>
      <c r="H49" s="10"/>
      <c r="I49" s="10"/>
      <c r="J49" s="9"/>
      <c r="K49" s="9"/>
      <c r="L49" s="9"/>
      <c r="M49" s="9"/>
      <c r="N49" s="9"/>
      <c r="O49" s="9"/>
      <c r="Q49" s="2"/>
      <c r="R49" s="2"/>
      <c r="S49" s="2"/>
      <c r="T49" s="2"/>
      <c r="U49" s="2"/>
      <c r="V49" s="2"/>
    </row>
    <row r="50" spans="1:42" s="1" customFormat="1" x14ac:dyDescent="0.35">
      <c r="A50" s="1" t="s">
        <v>77</v>
      </c>
      <c r="D50" s="39"/>
      <c r="E50" s="39"/>
      <c r="F50" s="39"/>
      <c r="G50" s="39"/>
      <c r="H50" s="39"/>
      <c r="I50" s="39"/>
      <c r="J50" s="30"/>
      <c r="K50" s="30"/>
      <c r="L50" s="30"/>
      <c r="M50" s="30"/>
      <c r="N50" s="30"/>
      <c r="O50" s="30"/>
      <c r="Q50" s="37"/>
      <c r="R50" s="37"/>
      <c r="S50" s="37"/>
      <c r="T50" s="37"/>
      <c r="U50" s="37"/>
      <c r="V50" s="37"/>
    </row>
    <row r="51" spans="1:42" x14ac:dyDescent="0.35">
      <c r="A51" t="s">
        <v>74</v>
      </c>
      <c r="B51" s="18">
        <v>39.281650546168954</v>
      </c>
      <c r="C51">
        <v>48</v>
      </c>
      <c r="D51" s="10">
        <v>17.8</v>
      </c>
      <c r="E51" s="10">
        <v>3.6490000000000002E-2</v>
      </c>
      <c r="F51" s="10">
        <v>112.76739618917368</v>
      </c>
      <c r="G51" s="10">
        <v>1.4688693147685024</v>
      </c>
      <c r="H51" s="10">
        <v>70.77</v>
      </c>
      <c r="I51" s="10">
        <v>4.7160000000000002</v>
      </c>
      <c r="J51" s="9">
        <v>998</v>
      </c>
      <c r="K51" s="9">
        <v>1180</v>
      </c>
      <c r="L51" s="9">
        <v>1227</v>
      </c>
      <c r="M51" s="9">
        <v>136</v>
      </c>
      <c r="N51" s="9">
        <v>141</v>
      </c>
      <c r="O51" s="9">
        <v>142</v>
      </c>
      <c r="Q51" s="2">
        <v>1.982</v>
      </c>
      <c r="R51" s="2">
        <v>7.3229999999999996E-4</v>
      </c>
      <c r="S51" s="2">
        <v>10.171741977172719</v>
      </c>
      <c r="T51" s="2">
        <v>6.3862470792926132E-2</v>
      </c>
      <c r="U51" s="2">
        <v>51.93</v>
      </c>
      <c r="V51" s="2">
        <v>0.2122</v>
      </c>
      <c r="W51" s="35">
        <v>66</v>
      </c>
      <c r="X51" s="35">
        <v>84</v>
      </c>
      <c r="Y51" s="35">
        <v>108</v>
      </c>
      <c r="Z51" s="35">
        <v>53</v>
      </c>
      <c r="AA51" s="35">
        <v>54</v>
      </c>
      <c r="AB51" s="34">
        <v>54</v>
      </c>
      <c r="AD51" s="15">
        <v>1211</v>
      </c>
      <c r="AE51" s="7">
        <v>1684</v>
      </c>
      <c r="AF51" s="15">
        <v>1744</v>
      </c>
      <c r="AG51" s="8">
        <v>113.1527</v>
      </c>
      <c r="AH51" s="8">
        <v>118.44070000000001</v>
      </c>
      <c r="AI51" s="8">
        <v>123.7287</v>
      </c>
      <c r="AK51" s="34">
        <v>84</v>
      </c>
      <c r="AL51" s="34">
        <v>98</v>
      </c>
      <c r="AM51" s="34">
        <v>102</v>
      </c>
      <c r="AN51" s="35">
        <v>52</v>
      </c>
      <c r="AO51" s="34">
        <v>53</v>
      </c>
      <c r="AP51" s="34">
        <v>54</v>
      </c>
    </row>
    <row r="52" spans="1:42" x14ac:dyDescent="0.35">
      <c r="A52" t="s">
        <v>75</v>
      </c>
      <c r="B52" s="18">
        <v>21.23791660151867</v>
      </c>
      <c r="C52">
        <v>51</v>
      </c>
      <c r="D52" s="10">
        <v>0.75700999999999996</v>
      </c>
      <c r="E52" s="10">
        <v>2.5600000000000002E-3</v>
      </c>
      <c r="F52" s="10">
        <v>1.9126236607536233</v>
      </c>
      <c r="G52" s="10">
        <v>1.8016815903152461E-2</v>
      </c>
      <c r="H52" s="10">
        <v>52.363689999999998</v>
      </c>
      <c r="I52" s="10">
        <v>7.775E-2</v>
      </c>
      <c r="J52" s="9">
        <v>59</v>
      </c>
      <c r="K52" s="9">
        <v>59</v>
      </c>
      <c r="L52" s="9">
        <v>59</v>
      </c>
      <c r="M52" s="9">
        <v>54</v>
      </c>
      <c r="N52" s="9">
        <v>54</v>
      </c>
      <c r="O52" s="9">
        <v>54</v>
      </c>
      <c r="Q52" s="2">
        <v>1.282497</v>
      </c>
      <c r="R52" s="2">
        <v>2.3010000000000001E-3</v>
      </c>
      <c r="S52" s="2">
        <v>2.5107323787887839</v>
      </c>
      <c r="T52" s="2">
        <v>7.0640384368755541E-2</v>
      </c>
      <c r="U52" s="2">
        <v>52.829399000000002</v>
      </c>
      <c r="V52" s="2">
        <v>0.37649199999999999</v>
      </c>
      <c r="W52" s="34">
        <v>55</v>
      </c>
      <c r="X52" s="35">
        <v>59</v>
      </c>
      <c r="Y52" s="35">
        <v>59</v>
      </c>
      <c r="Z52" s="34">
        <v>53</v>
      </c>
      <c r="AA52" s="35">
        <v>54</v>
      </c>
      <c r="AB52" s="34">
        <v>54</v>
      </c>
      <c r="AD52" s="15">
        <v>65</v>
      </c>
      <c r="AE52" s="7">
        <v>67</v>
      </c>
      <c r="AF52" s="15">
        <v>89</v>
      </c>
      <c r="AG52" s="8">
        <v>22.581530000000001</v>
      </c>
      <c r="AH52" s="8">
        <v>35.992400000000004</v>
      </c>
      <c r="AI52" s="8">
        <v>49.403260000000003</v>
      </c>
      <c r="AK52" s="34">
        <v>56</v>
      </c>
      <c r="AL52" s="34">
        <v>59</v>
      </c>
      <c r="AM52" s="34">
        <v>63</v>
      </c>
      <c r="AN52" s="34">
        <v>53</v>
      </c>
      <c r="AO52" s="34">
        <v>53</v>
      </c>
      <c r="AP52" s="34">
        <v>53</v>
      </c>
    </row>
    <row r="53" spans="1:42" x14ac:dyDescent="0.35">
      <c r="B53" s="18"/>
      <c r="D53" s="10"/>
      <c r="E53" s="10"/>
      <c r="F53" s="10"/>
      <c r="G53" s="10"/>
      <c r="H53" s="10"/>
      <c r="I53" s="10"/>
      <c r="J53" s="9"/>
      <c r="K53" s="9"/>
      <c r="L53" s="9"/>
      <c r="M53" s="9"/>
      <c r="N53" s="9"/>
      <c r="O53" s="9"/>
      <c r="Q53" s="2"/>
      <c r="R53" s="2"/>
      <c r="S53" s="2"/>
      <c r="T53" s="2"/>
      <c r="U53" s="2"/>
      <c r="V53" s="2"/>
      <c r="AD53" s="15"/>
      <c r="AE53" s="7"/>
      <c r="AF53" s="15"/>
      <c r="AG53" s="8"/>
      <c r="AH53" s="8"/>
      <c r="AI53" s="8"/>
    </row>
    <row r="54" spans="1:42" x14ac:dyDescent="0.35">
      <c r="A54" t="s">
        <v>36</v>
      </c>
      <c r="B54" s="18">
        <v>2.5775375169462102</v>
      </c>
      <c r="C54">
        <v>51</v>
      </c>
      <c r="D54" s="10">
        <v>1.65</v>
      </c>
      <c r="E54" s="10">
        <v>5.9889999999999997E-4</v>
      </c>
      <c r="F54" s="10">
        <v>6.3462445195970121</v>
      </c>
      <c r="G54" s="10">
        <v>5.2268899586475043E-2</v>
      </c>
      <c r="H54" s="10">
        <v>53.8</v>
      </c>
      <c r="I54" s="10">
        <v>0.19969999999999999</v>
      </c>
      <c r="J54" s="9">
        <v>72</v>
      </c>
      <c r="K54" s="9">
        <v>83</v>
      </c>
      <c r="L54" s="9">
        <v>83</v>
      </c>
      <c r="M54" s="9">
        <v>54</v>
      </c>
      <c r="N54" s="9">
        <v>55</v>
      </c>
      <c r="O54" s="9">
        <v>55</v>
      </c>
      <c r="Q54" s="2">
        <v>1.0669999999999999</v>
      </c>
      <c r="R54" s="2">
        <v>4.4569999999999999E-4</v>
      </c>
      <c r="S54" s="2">
        <v>2.3291690384078501</v>
      </c>
      <c r="T54" s="2">
        <v>2.1935452358992774E-2</v>
      </c>
      <c r="U54" s="2">
        <v>53.27</v>
      </c>
      <c r="V54" s="2">
        <v>0.1096</v>
      </c>
      <c r="W54" s="34">
        <v>56</v>
      </c>
      <c r="X54" s="34">
        <v>57</v>
      </c>
      <c r="Y54" s="34">
        <v>60</v>
      </c>
      <c r="Z54" s="34">
        <v>53</v>
      </c>
      <c r="AA54" s="34">
        <v>54</v>
      </c>
      <c r="AB54" s="34">
        <v>54</v>
      </c>
      <c r="AD54" s="15">
        <v>104</v>
      </c>
      <c r="AE54" s="7">
        <v>166</v>
      </c>
      <c r="AF54" s="15">
        <v>204</v>
      </c>
      <c r="AG54" s="8">
        <v>29.066749999999999</v>
      </c>
      <c r="AH54" s="8">
        <v>29.953440000000001</v>
      </c>
      <c r="AI54" s="8">
        <v>30.840129999999998</v>
      </c>
      <c r="AK54" s="34">
        <v>56</v>
      </c>
      <c r="AL54" s="34">
        <v>56</v>
      </c>
      <c r="AM54" s="34">
        <v>57</v>
      </c>
      <c r="AN54" s="34">
        <v>53</v>
      </c>
      <c r="AO54" s="34">
        <v>54</v>
      </c>
      <c r="AP54" s="34">
        <v>54</v>
      </c>
    </row>
    <row r="55" spans="1:42" x14ac:dyDescent="0.35">
      <c r="A55" t="s">
        <v>37</v>
      </c>
      <c r="B55" s="18">
        <v>1.3935648339890838</v>
      </c>
      <c r="C55">
        <v>51</v>
      </c>
      <c r="D55" s="10">
        <v>1.129</v>
      </c>
      <c r="E55" s="10">
        <v>1.6249999999999999E-4</v>
      </c>
      <c r="F55" s="10">
        <v>4.8167698473046263</v>
      </c>
      <c r="G55" s="9">
        <v>2.5700038330330976E-2</v>
      </c>
      <c r="H55" s="10">
        <v>53.34</v>
      </c>
      <c r="I55" s="10">
        <v>9.4479999999999995E-2</v>
      </c>
      <c r="J55" s="9">
        <v>58</v>
      </c>
      <c r="K55" s="9">
        <v>58</v>
      </c>
      <c r="L55" s="9">
        <v>60</v>
      </c>
      <c r="M55" s="9">
        <v>53</v>
      </c>
      <c r="N55" s="9">
        <v>54</v>
      </c>
      <c r="O55" s="9">
        <v>54</v>
      </c>
      <c r="Q55" s="2">
        <v>0.75119999999999998</v>
      </c>
      <c r="R55" s="2">
        <v>4.4719999999999997E-4</v>
      </c>
      <c r="S55" s="2">
        <v>1.81433248264505</v>
      </c>
      <c r="T55" s="2">
        <v>8.5214369863046962E-3</v>
      </c>
      <c r="U55" s="2">
        <v>53.14</v>
      </c>
      <c r="V55" s="2">
        <v>3.5549999999999998E-2</v>
      </c>
      <c r="W55" s="35">
        <v>57</v>
      </c>
      <c r="X55" s="35">
        <v>59</v>
      </c>
      <c r="Y55" s="35">
        <v>62</v>
      </c>
      <c r="Z55" s="34">
        <v>54</v>
      </c>
      <c r="AA55" s="35">
        <v>54</v>
      </c>
      <c r="AB55" s="35">
        <v>54</v>
      </c>
      <c r="AD55" s="15">
        <v>56</v>
      </c>
      <c r="AE55" s="7">
        <v>56</v>
      </c>
      <c r="AF55" s="15">
        <v>57</v>
      </c>
      <c r="AG55" s="8">
        <v>25.833870000000001</v>
      </c>
      <c r="AH55" s="8">
        <v>29.058779999999999</v>
      </c>
      <c r="AI55" s="8">
        <v>32.28369</v>
      </c>
      <c r="AK55" s="34">
        <v>56</v>
      </c>
      <c r="AL55" s="34">
        <v>56</v>
      </c>
      <c r="AM55" s="34">
        <v>59</v>
      </c>
      <c r="AN55" s="34">
        <v>53</v>
      </c>
      <c r="AO55" s="34">
        <v>54</v>
      </c>
      <c r="AP55" s="34">
        <v>54</v>
      </c>
    </row>
    <row r="56" spans="1:42" x14ac:dyDescent="0.35">
      <c r="D56" s="9"/>
      <c r="E56" s="9"/>
      <c r="F56" s="9"/>
      <c r="G56" s="9"/>
      <c r="H56" s="9"/>
      <c r="I56" s="9"/>
      <c r="J56" s="9"/>
      <c r="K56" s="9"/>
      <c r="L56" s="9"/>
      <c r="M56" s="9"/>
      <c r="N56" s="9"/>
      <c r="O56" s="9"/>
    </row>
    <row r="57" spans="1:42" ht="16.5" x14ac:dyDescent="0.45">
      <c r="A57" t="s">
        <v>40</v>
      </c>
    </row>
    <row r="58" spans="1:42" x14ac:dyDescent="0.35">
      <c r="A58" t="s">
        <v>58</v>
      </c>
    </row>
  </sheetData>
  <mergeCells count="49">
    <mergeCell ref="N3:N4"/>
    <mergeCell ref="V2:V4"/>
    <mergeCell ref="W2:AB2"/>
    <mergeCell ref="AG2:AG4"/>
    <mergeCell ref="AH2:AH4"/>
    <mergeCell ref="W3:W4"/>
    <mergeCell ref="X3:X4"/>
    <mergeCell ref="Y3:Y4"/>
    <mergeCell ref="Z3:Z4"/>
    <mergeCell ref="J2:O2"/>
    <mergeCell ref="R2:R4"/>
    <mergeCell ref="S2:S4"/>
    <mergeCell ref="T2:T4"/>
    <mergeCell ref="U2:U4"/>
    <mergeCell ref="O3:O4"/>
    <mergeCell ref="Q3:Q4"/>
    <mergeCell ref="B3:B4"/>
    <mergeCell ref="J3:J4"/>
    <mergeCell ref="K3:K4"/>
    <mergeCell ref="L3:L4"/>
    <mergeCell ref="M3:M4"/>
    <mergeCell ref="I2:I4"/>
    <mergeCell ref="C2:C4"/>
    <mergeCell ref="D2:D4"/>
    <mergeCell ref="E2:E4"/>
    <mergeCell ref="F2:F4"/>
    <mergeCell ref="G2:G4"/>
    <mergeCell ref="H2:H4"/>
    <mergeCell ref="AD2:AF2"/>
    <mergeCell ref="AA3:AA4"/>
    <mergeCell ref="AB3:AB4"/>
    <mergeCell ref="AD3:AD4"/>
    <mergeCell ref="AE3:AE4"/>
    <mergeCell ref="AF3:AF4"/>
    <mergeCell ref="AI2:AI4"/>
    <mergeCell ref="AK41:AK42"/>
    <mergeCell ref="AL41:AL42"/>
    <mergeCell ref="AM41:AM42"/>
    <mergeCell ref="AN41:AN42"/>
    <mergeCell ref="AK40:AP40"/>
    <mergeCell ref="AP41:AP42"/>
    <mergeCell ref="AK2:AP2"/>
    <mergeCell ref="AK3:AK4"/>
    <mergeCell ref="AL3:AL4"/>
    <mergeCell ref="AM3:AM4"/>
    <mergeCell ref="AN3:AN4"/>
    <mergeCell ref="AO3:AO4"/>
    <mergeCell ref="AP3:AP4"/>
    <mergeCell ref="AO41:AO42"/>
  </mergeCells>
  <pageMargins left="0.7" right="0.7" top="0.75" bottom="0.75" header="0.3" footer="0.3"/>
  <pageSetup orientation="portrait" horizontalDpi="4294967293"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160222b9-0b67-4f43-b30c-b184b6c2a2c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9A7188D5E67E446A249D56316888C83" ma:contentTypeVersion="18" ma:contentTypeDescription="Create a new document." ma:contentTypeScope="" ma:versionID="76aa091dc69e93dc7a3f619454c1915d">
  <xsd:schema xmlns:xsd="http://www.w3.org/2001/XMLSchema" xmlns:xs="http://www.w3.org/2001/XMLSchema" xmlns:p="http://schemas.microsoft.com/office/2006/metadata/properties" xmlns:ns3="11d41754-6d76-4fad-a2a2-1c2422167210" xmlns:ns4="160222b9-0b67-4f43-b30c-b184b6c2a2c5" targetNamespace="http://schemas.microsoft.com/office/2006/metadata/properties" ma:root="true" ma:fieldsID="137a7b7478d458b91340e249ef62cc24" ns3:_="" ns4:_="">
    <xsd:import namespace="11d41754-6d76-4fad-a2a2-1c2422167210"/>
    <xsd:import namespace="160222b9-0b67-4f43-b30c-b184b6c2a2c5"/>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AutoKeyPoints" minOccurs="0"/>
                <xsd:element ref="ns4:MediaServiceKeyPoints" minOccurs="0"/>
                <xsd:element ref="ns4:MediaServiceGenerationTime" minOccurs="0"/>
                <xsd:element ref="ns4:MediaServiceEventHashCode" minOccurs="0"/>
                <xsd:element ref="ns4:MediaServiceLocation" minOccurs="0"/>
                <xsd:element ref="ns4:MediaLengthInSeconds" minOccurs="0"/>
                <xsd:element ref="ns4:_activity" minOccurs="0"/>
                <xsd:element ref="ns4:MediaServiceObjectDetectorVersions" minOccurs="0"/>
                <xsd:element ref="ns4:MediaServiceSystemTag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d41754-6d76-4fad-a2a2-1c2422167210"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0222b9-0b67-4f43-b30c-b184b6c2a2c5"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MediaServiceAutoTags"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C90382-B851-4778-93CA-5A3944495707}">
  <ds:schemaRefs>
    <ds:schemaRef ds:uri="http://schemas.microsoft.com/office/2006/metadata/properties"/>
    <ds:schemaRef ds:uri="http://purl.org/dc/dcmitype/"/>
    <ds:schemaRef ds:uri="11d41754-6d76-4fad-a2a2-1c2422167210"/>
    <ds:schemaRef ds:uri="160222b9-0b67-4f43-b30c-b184b6c2a2c5"/>
    <ds:schemaRef ds:uri="http://purl.org/dc/terms/"/>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6B551A00-9737-44CF-8F34-186EB1317A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d41754-6d76-4fad-a2a2-1c2422167210"/>
    <ds:schemaRef ds:uri="160222b9-0b67-4f43-b30c-b184b6c2a2c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2B2ED6F-FCC9-46A5-9766-7B8ED9B5D47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Location-adjusted data</vt:lpstr>
      <vt:lpstr>Raw data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Meyer, Alexandra Lorelei</dc:creator>
  <cp:keywords/>
  <dc:description/>
  <cp:lastModifiedBy>Meyer, Alexandra L</cp:lastModifiedBy>
  <cp:revision/>
  <dcterms:created xsi:type="dcterms:W3CDTF">2023-10-03T17:41:53Z</dcterms:created>
  <dcterms:modified xsi:type="dcterms:W3CDTF">2024-10-17T03:38:23Z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044bd30-2ed7-4c9d-9d12-46200872a97b_Enabled">
    <vt:lpwstr>true</vt:lpwstr>
  </property>
  <property fmtid="{D5CDD505-2E9C-101B-9397-08002B2CF9AE}" pid="3" name="MSIP_Label_4044bd30-2ed7-4c9d-9d12-46200872a97b_SetDate">
    <vt:lpwstr>2023-10-03T17:42:13Z</vt:lpwstr>
  </property>
  <property fmtid="{D5CDD505-2E9C-101B-9397-08002B2CF9AE}" pid="4" name="MSIP_Label_4044bd30-2ed7-4c9d-9d12-46200872a97b_Method">
    <vt:lpwstr>Standard</vt:lpwstr>
  </property>
  <property fmtid="{D5CDD505-2E9C-101B-9397-08002B2CF9AE}" pid="5" name="MSIP_Label_4044bd30-2ed7-4c9d-9d12-46200872a97b_Name">
    <vt:lpwstr>defa4170-0d19-0005-0004-bc88714345d2</vt:lpwstr>
  </property>
  <property fmtid="{D5CDD505-2E9C-101B-9397-08002B2CF9AE}" pid="6" name="MSIP_Label_4044bd30-2ed7-4c9d-9d12-46200872a97b_SiteId">
    <vt:lpwstr>4130bd39-7c53-419c-b1e5-8758d6d63f21</vt:lpwstr>
  </property>
  <property fmtid="{D5CDD505-2E9C-101B-9397-08002B2CF9AE}" pid="7" name="MSIP_Label_4044bd30-2ed7-4c9d-9d12-46200872a97b_ActionId">
    <vt:lpwstr>fe0463bd-e82a-4270-8f71-927ee4e03b6e</vt:lpwstr>
  </property>
  <property fmtid="{D5CDD505-2E9C-101B-9397-08002B2CF9AE}" pid="8" name="MSIP_Label_4044bd30-2ed7-4c9d-9d12-46200872a97b_ContentBits">
    <vt:lpwstr>0</vt:lpwstr>
  </property>
  <property fmtid="{D5CDD505-2E9C-101B-9397-08002B2CF9AE}" pid="9" name="ContentTypeId">
    <vt:lpwstr>0x01010059A7188D5E67E446A249D56316888C83</vt:lpwstr>
  </property>
</Properties>
</file>